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TT\Science Unlocked\Product Development\SU Kits Shared\SU Launch Kits\Watershed Moment\"/>
    </mc:Choice>
  </mc:AlternateContent>
  <xr:revisionPtr revIDLastSave="0" documentId="13_ncr:1_{56448086-F411-41C5-9F2C-EC26E57BED93}" xr6:coauthVersionLast="46" xr6:coauthVersionMax="46" xr10:uidLastSave="{00000000-0000-0000-0000-000000000000}"/>
  <bookViews>
    <workbookView xWindow="28680" yWindow="-120" windowWidth="29040" windowHeight="15840" xr2:uid="{73E5CE5F-8B32-4009-9257-35C0BB201D00}"/>
  </bookViews>
  <sheets>
    <sheet name="Simulated Experim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G30" i="1"/>
  <c r="AB9" i="1"/>
  <c r="AA28" i="1" s="1"/>
  <c r="G2" i="1"/>
  <c r="P27" i="1" l="1"/>
  <c r="G9" i="1"/>
  <c r="O25" i="1"/>
  <c r="X19" i="1"/>
  <c r="Q24" i="1"/>
  <c r="W20" i="1"/>
  <c r="U29" i="1"/>
  <c r="S25" i="1"/>
  <c r="V26" i="1"/>
  <c r="Q20" i="1"/>
  <c r="U23" i="1"/>
  <c r="R29" i="1"/>
  <c r="P20" i="1"/>
  <c r="T20" i="1"/>
  <c r="W23" i="1"/>
  <c r="T26" i="1"/>
  <c r="W29" i="1"/>
  <c r="X26" i="1"/>
  <c r="O11" i="1"/>
  <c r="Y29" i="1"/>
  <c r="L16" i="1"/>
  <c r="U10" i="1"/>
  <c r="Q26" i="1"/>
  <c r="R22" i="1"/>
  <c r="S21" i="1"/>
  <c r="S27" i="1"/>
  <c r="T22" i="1"/>
  <c r="T28" i="1"/>
  <c r="Y20" i="1"/>
  <c r="U25" i="1"/>
  <c r="V22" i="1"/>
  <c r="V28" i="1"/>
  <c r="W25" i="1"/>
  <c r="X22" i="1"/>
  <c r="X28" i="1"/>
  <c r="Y25" i="1"/>
  <c r="Z22" i="1"/>
  <c r="Z28" i="1"/>
  <c r="AA24" i="1"/>
  <c r="Q18" i="1"/>
  <c r="M12" i="1"/>
  <c r="N10" i="1"/>
  <c r="O18" i="1"/>
  <c r="Q9" i="1"/>
  <c r="U16" i="1"/>
  <c r="P24" i="1"/>
  <c r="Q21" i="1"/>
  <c r="Q27" i="1"/>
  <c r="R23" i="1"/>
  <c r="S22" i="1"/>
  <c r="S28" i="1"/>
  <c r="T23" i="1"/>
  <c r="T29" i="1"/>
  <c r="Z20" i="1"/>
  <c r="U26" i="1"/>
  <c r="V23" i="1"/>
  <c r="V29" i="1"/>
  <c r="W26" i="1"/>
  <c r="X23" i="1"/>
  <c r="X29" i="1"/>
  <c r="Y26" i="1"/>
  <c r="Z23" i="1"/>
  <c r="Z29" i="1"/>
  <c r="AA25" i="1"/>
  <c r="M18" i="1"/>
  <c r="O13" i="1"/>
  <c r="P23" i="1"/>
  <c r="N14" i="1"/>
  <c r="Q22" i="1"/>
  <c r="P14" i="1"/>
  <c r="Z26" i="1"/>
  <c r="N9" i="1"/>
  <c r="P16" i="1"/>
  <c r="P29" i="1"/>
  <c r="K18" i="1"/>
  <c r="M13" i="1"/>
  <c r="O19" i="1"/>
  <c r="Q14" i="1"/>
  <c r="X13" i="1"/>
  <c r="P25" i="1"/>
  <c r="Q28" i="1"/>
  <c r="R27" i="1"/>
  <c r="S23" i="1"/>
  <c r="S29" i="1"/>
  <c r="T24" i="1"/>
  <c r="U20" i="1"/>
  <c r="U21" i="1"/>
  <c r="U27" i="1"/>
  <c r="V24" i="1"/>
  <c r="W21" i="1"/>
  <c r="W27" i="1"/>
  <c r="X24" i="1"/>
  <c r="Y21" i="1"/>
  <c r="Y27" i="1"/>
  <c r="Z24" i="1"/>
  <c r="AA20" i="1"/>
  <c r="AA26" i="1"/>
  <c r="L9" i="1"/>
  <c r="M17" i="1"/>
  <c r="N15" i="1"/>
  <c r="P9" i="1"/>
  <c r="Q15" i="1"/>
  <c r="P21" i="1"/>
  <c r="P26" i="1"/>
  <c r="Q23" i="1"/>
  <c r="Q29" i="1"/>
  <c r="R28" i="1"/>
  <c r="S24" i="1"/>
  <c r="S20" i="1"/>
  <c r="T25" i="1"/>
  <c r="V20" i="1"/>
  <c r="U22" i="1"/>
  <c r="U28" i="1"/>
  <c r="V25" i="1"/>
  <c r="W22" i="1"/>
  <c r="W28" i="1"/>
  <c r="X25" i="1"/>
  <c r="Y22" i="1"/>
  <c r="Y28" i="1"/>
  <c r="Z25" i="1"/>
  <c r="AA21" i="1"/>
  <c r="AA27" i="1"/>
  <c r="L14" i="1"/>
  <c r="Q19" i="1"/>
  <c r="Y23" i="1"/>
  <c r="AA22" i="1"/>
  <c r="AA15" i="1"/>
  <c r="L15" i="1"/>
  <c r="M19" i="1"/>
  <c r="O12" i="1"/>
  <c r="P15" i="1"/>
  <c r="T15" i="1"/>
  <c r="P22" i="1"/>
  <c r="P28" i="1"/>
  <c r="Q25" i="1"/>
  <c r="R21" i="1"/>
  <c r="R20" i="1"/>
  <c r="S26" i="1"/>
  <c r="T21" i="1"/>
  <c r="T27" i="1"/>
  <c r="X20" i="1"/>
  <c r="U24" i="1"/>
  <c r="V21" i="1"/>
  <c r="V27" i="1"/>
  <c r="W24" i="1"/>
  <c r="X21" i="1"/>
  <c r="X27" i="1"/>
  <c r="Y24" i="1"/>
  <c r="Z21" i="1"/>
  <c r="Z27" i="1"/>
  <c r="AA23" i="1"/>
  <c r="AA29" i="1"/>
  <c r="R13" i="1"/>
  <c r="V11" i="1"/>
  <c r="R24" i="1"/>
  <c r="R19" i="1"/>
  <c r="W12" i="1"/>
  <c r="R25" i="1"/>
  <c r="T9" i="1"/>
  <c r="W18" i="1"/>
  <c r="R26" i="1"/>
  <c r="J25" i="1"/>
  <c r="M29" i="1"/>
  <c r="N26" i="1"/>
  <c r="O23" i="1"/>
  <c r="O29" i="1"/>
  <c r="K20" i="1"/>
  <c r="K25" i="1"/>
  <c r="K26" i="1"/>
  <c r="L20" i="1"/>
  <c r="H29" i="1"/>
  <c r="L26" i="1"/>
  <c r="M23" i="1"/>
  <c r="N20" i="1"/>
  <c r="K19" i="1"/>
  <c r="L10" i="1"/>
  <c r="M11" i="1"/>
  <c r="N16" i="1"/>
  <c r="O17" i="1"/>
  <c r="P10" i="1"/>
  <c r="Q13" i="1"/>
  <c r="S14" i="1"/>
  <c r="V17" i="1"/>
  <c r="K22" i="1"/>
  <c r="L21" i="1"/>
  <c r="M24" i="1"/>
  <c r="N27" i="1"/>
  <c r="K24" i="1"/>
  <c r="L22" i="1"/>
  <c r="M25" i="1"/>
  <c r="N28" i="1"/>
  <c r="L27" i="1"/>
  <c r="N21" i="1"/>
  <c r="O24" i="1"/>
  <c r="K28" i="1"/>
  <c r="L28" i="1"/>
  <c r="N22" i="1"/>
  <c r="Y14" i="1"/>
  <c r="Z9" i="1"/>
  <c r="Z15" i="1"/>
  <c r="AA10" i="1"/>
  <c r="AA16" i="1"/>
  <c r="R14" i="1"/>
  <c r="S15" i="1"/>
  <c r="T16" i="1"/>
  <c r="U17" i="1"/>
  <c r="V18" i="1"/>
  <c r="W19" i="1"/>
  <c r="Y9" i="1"/>
  <c r="Y15" i="1"/>
  <c r="Z10" i="1"/>
  <c r="AA11" i="1"/>
  <c r="AA17" i="1"/>
  <c r="R15" i="1"/>
  <c r="S16" i="1"/>
  <c r="T17" i="1"/>
  <c r="U18" i="1"/>
  <c r="V19" i="1"/>
  <c r="X9" i="1"/>
  <c r="Y10" i="1"/>
  <c r="Z11" i="1"/>
  <c r="AA12" i="1"/>
  <c r="R10" i="1"/>
  <c r="S11" i="1"/>
  <c r="T12" i="1"/>
  <c r="U13" i="1"/>
  <c r="U19" i="1"/>
  <c r="W9" i="1"/>
  <c r="X10" i="1"/>
  <c r="Y11" i="1"/>
  <c r="Z12" i="1"/>
  <c r="Z18" i="1"/>
  <c r="AA19" i="1"/>
  <c r="R11" i="1"/>
  <c r="R17" i="1"/>
  <c r="S12" i="1"/>
  <c r="S18" i="1"/>
  <c r="T13" i="1"/>
  <c r="T19" i="1"/>
  <c r="U14" i="1"/>
  <c r="V9" i="1"/>
  <c r="V15" i="1"/>
  <c r="W10" i="1"/>
  <c r="W16" i="1"/>
  <c r="X11" i="1"/>
  <c r="X17" i="1"/>
  <c r="Y12" i="1"/>
  <c r="Y18" i="1"/>
  <c r="Z13" i="1"/>
  <c r="Z19" i="1"/>
  <c r="AA14" i="1"/>
  <c r="S9" i="1"/>
  <c r="T10" i="1"/>
  <c r="U11" i="1"/>
  <c r="V12" i="1"/>
  <c r="W13" i="1"/>
  <c r="X14" i="1"/>
  <c r="Z16" i="1"/>
  <c r="R9" i="1"/>
  <c r="S10" i="1"/>
  <c r="T11" i="1"/>
  <c r="U12" i="1"/>
  <c r="V13" i="1"/>
  <c r="W14" i="1"/>
  <c r="X15" i="1"/>
  <c r="Y16" i="1"/>
  <c r="Z17" i="1"/>
  <c r="AA18" i="1"/>
  <c r="R16" i="1"/>
  <c r="S17" i="1"/>
  <c r="T18" i="1"/>
  <c r="V14" i="1"/>
  <c r="W15" i="1"/>
  <c r="X16" i="1"/>
  <c r="Y17" i="1"/>
  <c r="AA13" i="1"/>
  <c r="R12" i="1"/>
  <c r="R18" i="1"/>
  <c r="S13" i="1"/>
  <c r="S19" i="1"/>
  <c r="T14" i="1"/>
  <c r="U9" i="1"/>
  <c r="U15" i="1"/>
  <c r="V10" i="1"/>
  <c r="V16" i="1"/>
  <c r="W11" i="1"/>
  <c r="W17" i="1"/>
  <c r="X12" i="1"/>
  <c r="X18" i="1"/>
  <c r="Y13" i="1"/>
  <c r="Y19" i="1"/>
  <c r="Z14" i="1"/>
  <c r="AA9" i="1"/>
  <c r="K21" i="1"/>
  <c r="K27" i="1"/>
  <c r="L11" i="1"/>
  <c r="L17" i="1"/>
  <c r="L23" i="1"/>
  <c r="L29" i="1"/>
  <c r="M14" i="1"/>
  <c r="M20" i="1"/>
  <c r="M26" i="1"/>
  <c r="N11" i="1"/>
  <c r="N17" i="1"/>
  <c r="N23" i="1"/>
  <c r="N29" i="1"/>
  <c r="O14" i="1"/>
  <c r="O20" i="1"/>
  <c r="O26" i="1"/>
  <c r="P11" i="1"/>
  <c r="P17" i="1"/>
  <c r="Q10" i="1"/>
  <c r="Q16" i="1"/>
  <c r="L12" i="1"/>
  <c r="L18" i="1"/>
  <c r="L24" i="1"/>
  <c r="M9" i="1"/>
  <c r="M15" i="1"/>
  <c r="M21" i="1"/>
  <c r="M27" i="1"/>
  <c r="N12" i="1"/>
  <c r="N18" i="1"/>
  <c r="N24" i="1"/>
  <c r="O9" i="1"/>
  <c r="O15" i="1"/>
  <c r="O21" i="1"/>
  <c r="O27" i="1"/>
  <c r="P12" i="1"/>
  <c r="P18" i="1"/>
  <c r="Q11" i="1"/>
  <c r="Q17" i="1"/>
  <c r="K17" i="1"/>
  <c r="K23" i="1"/>
  <c r="K29" i="1"/>
  <c r="L13" i="1"/>
  <c r="L19" i="1"/>
  <c r="L25" i="1"/>
  <c r="M10" i="1"/>
  <c r="M16" i="1"/>
  <c r="M22" i="1"/>
  <c r="M28" i="1"/>
  <c r="N13" i="1"/>
  <c r="N19" i="1"/>
  <c r="N25" i="1"/>
  <c r="O10" i="1"/>
  <c r="O16" i="1"/>
  <c r="O22" i="1"/>
  <c r="O28" i="1"/>
  <c r="P13" i="1"/>
  <c r="P19" i="1"/>
  <c r="Q12" i="1"/>
  <c r="H28" i="1"/>
  <c r="I28" i="1"/>
  <c r="H23" i="1"/>
  <c r="I22" i="1"/>
  <c r="J20" i="1"/>
  <c r="H25" i="1"/>
  <c r="I23" i="1"/>
  <c r="J22" i="1"/>
  <c r="H26" i="1"/>
  <c r="I25" i="1"/>
  <c r="J23" i="1"/>
  <c r="I26" i="1"/>
  <c r="J28" i="1"/>
  <c r="H22" i="1"/>
  <c r="I20" i="1"/>
  <c r="I29" i="1"/>
  <c r="J29" i="1"/>
  <c r="I19" i="1"/>
  <c r="J16" i="1"/>
  <c r="I10" i="1"/>
  <c r="I16" i="1"/>
  <c r="J13" i="1"/>
  <c r="J19" i="1"/>
  <c r="K10" i="1"/>
  <c r="G14" i="1"/>
  <c r="I11" i="1"/>
  <c r="I17" i="1"/>
  <c r="J14" i="1"/>
  <c r="J26" i="1"/>
  <c r="K11" i="1"/>
  <c r="H21" i="1"/>
  <c r="H27" i="1"/>
  <c r="I12" i="1"/>
  <c r="I18" i="1"/>
  <c r="I24" i="1"/>
  <c r="J9" i="1"/>
  <c r="J15" i="1"/>
  <c r="J21" i="1"/>
  <c r="J27" i="1"/>
  <c r="K12" i="1"/>
  <c r="K13" i="1"/>
  <c r="I13" i="1"/>
  <c r="J10" i="1"/>
  <c r="I14" i="1"/>
  <c r="J11" i="1"/>
  <c r="J17" i="1"/>
  <c r="K14" i="1"/>
  <c r="H24" i="1"/>
  <c r="I9" i="1"/>
  <c r="I15" i="1"/>
  <c r="I21" i="1"/>
  <c r="I27" i="1"/>
  <c r="J12" i="1"/>
  <c r="J18" i="1"/>
  <c r="J24" i="1"/>
  <c r="K9" i="1"/>
  <c r="K15" i="1"/>
  <c r="K16" i="1"/>
  <c r="G20" i="1"/>
  <c r="G28" i="1"/>
  <c r="G22" i="1"/>
  <c r="H11" i="1"/>
  <c r="G27" i="1"/>
  <c r="G21" i="1"/>
  <c r="G29" i="1"/>
  <c r="G23" i="1"/>
  <c r="H17" i="1"/>
  <c r="G26" i="1"/>
  <c r="H20" i="1"/>
  <c r="G10" i="1"/>
  <c r="H13" i="1"/>
  <c r="G11" i="1"/>
  <c r="G17" i="1"/>
  <c r="H14" i="1"/>
  <c r="G12" i="1"/>
  <c r="G18" i="1"/>
  <c r="G24" i="1"/>
  <c r="H9" i="1"/>
  <c r="H15" i="1"/>
  <c r="G13" i="1"/>
  <c r="G19" i="1"/>
  <c r="G25" i="1"/>
  <c r="H10" i="1"/>
  <c r="H16" i="1"/>
  <c r="H12" i="1"/>
  <c r="H18" i="1"/>
  <c r="G15" i="1"/>
  <c r="G16" i="1"/>
  <c r="H19" i="1"/>
  <c r="AF2" i="1" l="1"/>
</calcChain>
</file>

<file path=xl/sharedStrings.xml><?xml version="1.0" encoding="utf-8"?>
<sst xmlns="http://schemas.openxmlformats.org/spreadsheetml/2006/main" count="21" uniqueCount="13">
  <si>
    <t>Area 3</t>
  </si>
  <si>
    <t>Area 2</t>
  </si>
  <si>
    <t>Area 1</t>
  </si>
  <si>
    <t>Area</t>
  </si>
  <si>
    <t>Land Usage</t>
  </si>
  <si>
    <t>Natural Ecosystem</t>
  </si>
  <si>
    <r>
      <t xml:space="preserve">Land Usage Options
</t>
    </r>
    <r>
      <rPr>
        <sz val="11"/>
        <color theme="1"/>
        <rFont val="Calibri"/>
        <family val="2"/>
        <scheme val="minor"/>
      </rPr>
      <t>Natural Ecosystem
Farm
Housing Development
Housing Development with Gardens</t>
    </r>
  </si>
  <si>
    <t>Percentage of Space Covered in Green Sludge:</t>
  </si>
  <si>
    <t>Housing Development</t>
  </si>
  <si>
    <t>Housing Development with Gardens</t>
  </si>
  <si>
    <t>Farmland</t>
  </si>
  <si>
    <t>Area 4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</si>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</sst>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3" borderId="9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164" fontId="0" fillId="0" borderId="0" xfId="0" applyNumberFormat="1"/>
    <xf numFmtId="164" fontId="0" fillId="0" borderId="0" xfId="0" applyNumberFormat="1" applyFill="1" applyBorder="1"/>
    <xf numFmtId="16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  <protection locked="0"/>
    </xf>
    <xf numFmtId="9" fontId="0" fillId="0" borderId="0" xfId="1" applyFont="1"/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4368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741B6-E715-46B0-91BE-6E848DC874B0}">
  <dimension ref="A1:AF36"/>
  <sheetViews>
    <sheetView tabSelected="1" zoomScale="80" zoomScaleNormal="80" workbookViewId="0">
      <selection activeCell="AE24" sqref="AE24"/>
    </sheetView>
  </sheetViews>
  <sheetFormatPr defaultRowHeight="15" x14ac:dyDescent="0.25"/>
  <cols>
    <col min="1" max="1" width="47" bestFit="1" customWidth="1"/>
    <col min="2" max="2" width="7.28515625" bestFit="1" customWidth="1"/>
    <col min="3" max="3" width="37.42578125" bestFit="1" customWidth="1"/>
    <col min="7" max="7" width="4.5703125" customWidth="1"/>
    <col min="8" max="27" width="4.42578125" bestFit="1" customWidth="1"/>
    <col min="31" max="31" width="47" bestFit="1" customWidth="1"/>
    <col min="32" max="32" width="9.85546875" bestFit="1" customWidth="1"/>
    <col min="33" max="33" width="2.85546875" bestFit="1" customWidth="1"/>
  </cols>
  <sheetData>
    <row r="1" spans="1:32" ht="15.75" thickBot="1" x14ac:dyDescent="0.3"/>
    <row r="2" spans="1:32" x14ac:dyDescent="0.25">
      <c r="B2" s="2" t="s">
        <v>3</v>
      </c>
      <c r="C2" s="2" t="s">
        <v>4</v>
      </c>
      <c r="G2" s="17" t="str">
        <f>C4</f>
        <v>Area 2</v>
      </c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9"/>
      <c r="AE2" t="s">
        <v>7</v>
      </c>
      <c r="AF2" s="10">
        <f>COUNTIF(G9:AA29,"&gt;4.5")/COUNTA(G9:AA29)</f>
        <v>0</v>
      </c>
    </row>
    <row r="3" spans="1:32" x14ac:dyDescent="0.25">
      <c r="B3" s="1" t="s">
        <v>2</v>
      </c>
      <c r="C3" s="9" t="s">
        <v>2</v>
      </c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</row>
    <row r="4" spans="1:32" x14ac:dyDescent="0.25">
      <c r="B4" s="1" t="s">
        <v>1</v>
      </c>
      <c r="C4" s="9" t="s">
        <v>1</v>
      </c>
      <c r="G4" s="20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/>
      <c r="AF4" s="10"/>
    </row>
    <row r="5" spans="1:32" x14ac:dyDescent="0.25">
      <c r="B5" s="1" t="s">
        <v>0</v>
      </c>
      <c r="C5" s="9" t="s">
        <v>0</v>
      </c>
      <c r="G5" s="20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2"/>
    </row>
    <row r="6" spans="1:32" x14ac:dyDescent="0.25">
      <c r="B6" s="1" t="s">
        <v>11</v>
      </c>
      <c r="C6" s="9" t="s">
        <v>11</v>
      </c>
      <c r="G6" s="20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2"/>
    </row>
    <row r="7" spans="1:32" ht="15" customHeight="1" x14ac:dyDescent="0.25">
      <c r="A7" s="3" t="s">
        <v>6</v>
      </c>
      <c r="G7" s="20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2"/>
    </row>
    <row r="8" spans="1:32" ht="15.75" thickBot="1" x14ac:dyDescent="0.3">
      <c r="A8" s="4" t="s">
        <v>5</v>
      </c>
      <c r="B8" s="6">
        <v>1</v>
      </c>
      <c r="G8" s="20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2"/>
    </row>
    <row r="9" spans="1:32" x14ac:dyDescent="0.25">
      <c r="A9" s="4" t="s">
        <v>10</v>
      </c>
      <c r="B9" s="6">
        <v>4</v>
      </c>
      <c r="D9" s="29" t="str">
        <f>C3</f>
        <v>Area 1</v>
      </c>
      <c r="E9" s="11"/>
      <c r="F9" s="11"/>
      <c r="G9" s="6">
        <f>SUM(1*VLOOKUP($D9,$A8:$B15,2,FALSE)+1*VLOOKUP($G2,$A8:$B15,2,FALSE))</f>
        <v>0</v>
      </c>
      <c r="H9" s="6">
        <f>SUM(0.9*VLOOKUP($D9,$A8:$B15,2,FALSE)+1*VLOOKUP($G2,$A8:$B15,2,FALSE))</f>
        <v>0</v>
      </c>
      <c r="I9" s="6">
        <f>SUM(0.8*VLOOKUP($D9,$A8:$B15,2,FALSE)+1*VLOOKUP($G2,$A8:$B15,2,FALSE))</f>
        <v>0</v>
      </c>
      <c r="J9" s="6">
        <f>SUM(0.7*VLOOKUP($D9,$A8:$B15,2,FALSE)+1*VLOOKUP($G2,$A8:$B15,2,FALSE))</f>
        <v>0</v>
      </c>
      <c r="K9" s="6">
        <f>SUM(0.6*VLOOKUP($D9,$A8:$B15,2,FALSE)+1*VLOOKUP($G2,$A8:$B15,2,FALSE))</f>
        <v>0</v>
      </c>
      <c r="L9" s="6">
        <f>SUM(0.5*VLOOKUP($D9,$A8:$B15,2,FALSE)+1*VLOOKUP($G2,$A8:$B15,2,FALSE))</f>
        <v>0</v>
      </c>
      <c r="M9" s="6">
        <f>SUM(0.4*VLOOKUP($D9,$A8:$B15,2,FALSE)+1*VLOOKUP($G2,$A8:$B15,2,FALSE))</f>
        <v>0</v>
      </c>
      <c r="N9" s="6">
        <f>SUM(0.3*VLOOKUP($D9,$A8:$B15,2,FALSE)+1*VLOOKUP($G2,$A8:$B15,2,FALSE))</f>
        <v>0</v>
      </c>
      <c r="O9" s="6">
        <f>SUM(0.2*VLOOKUP($D9,$A8:$B15,2,FALSE)+1*VLOOKUP($G2,$A8:$B15,2,FALSE))</f>
        <v>0</v>
      </c>
      <c r="P9" s="6">
        <f>SUM(0.1*VLOOKUP($D9,$A8:$B15,2,FALSE)+1*VLOOKUP($G2,$A8:$B15,2,FALSE))</f>
        <v>0</v>
      </c>
      <c r="Q9" s="6">
        <f>SUM(0*VLOOKUP($D9,$A8:$B15,2,FALSE)+1*VLOOKUP($G2,$A8:$B15,2,FALSE))</f>
        <v>0</v>
      </c>
      <c r="R9" s="6">
        <f>SUM(0.1*VLOOKUP($AB9,$A8:$B15,2,FALSE)+1*VLOOKUP($G2,$A8:$B15,2,FALSE))</f>
        <v>0</v>
      </c>
      <c r="S9" s="6">
        <f>SUM(0.2*VLOOKUP($AB9,$A8:$B15,2,FALSE)+1*VLOOKUP($G2,$A8:$B15,2,FALSE))</f>
        <v>0</v>
      </c>
      <c r="T9" s="6">
        <f>SUM(0.3*VLOOKUP($AB9,$A8:$B15,2,FALSE)+1*VLOOKUP($G2,$A8:$B15,2,FALSE))</f>
        <v>0</v>
      </c>
      <c r="U9" s="6">
        <f>SUM(0.4*VLOOKUP($AB9,$A8:$B15,2,FALSE)+1*VLOOKUP($G2,$A8:$B15,2,FALSE))</f>
        <v>0</v>
      </c>
      <c r="V9" s="6">
        <f>SUM(0.5*VLOOKUP($AB9,$A8:$B15,2,FALSE)+1*VLOOKUP($G2,$A8:$B15,2,FALSE))</f>
        <v>0</v>
      </c>
      <c r="W9" s="6">
        <f>SUM(0.6*VLOOKUP($AB9,$A8:$B15,2,FALSE)+1*VLOOKUP($G2,$A8:$B15,2,FALSE))</f>
        <v>0</v>
      </c>
      <c r="X9" s="6">
        <f>SUM(0.7*VLOOKUP($AB9,$A8:$B15,2,FALSE)+1*VLOOKUP($G2,$A8:$B15,2,FALSE))</f>
        <v>0</v>
      </c>
      <c r="Y9" s="6">
        <f>SUM(0.8*VLOOKUP($AB9,$A8:$B15,2,FALSE)+1*VLOOKUP($G2,$A8:$B15,2,FALSE))</f>
        <v>0</v>
      </c>
      <c r="Z9" s="6">
        <f>SUM(0.9*VLOOKUP($AB9,$A8:$B15,2,FALSE)+1*VLOOKUP($G2,$A8:$B15,2,FALSE))</f>
        <v>0</v>
      </c>
      <c r="AA9" s="6">
        <f>SUM(1*VLOOKUP($AB9,$A8:$B15,2,FALSE)+1*VLOOKUP($G2,$A8:$B15,2,FALSE))</f>
        <v>0</v>
      </c>
      <c r="AB9" s="11" t="str">
        <f>C5</f>
        <v>Area 3</v>
      </c>
      <c r="AC9" s="11"/>
      <c r="AD9" s="12"/>
    </row>
    <row r="10" spans="1:32" x14ac:dyDescent="0.25">
      <c r="A10" s="4" t="s">
        <v>8</v>
      </c>
      <c r="B10" s="6">
        <v>2</v>
      </c>
      <c r="D10" s="30"/>
      <c r="E10" s="13"/>
      <c r="F10" s="13"/>
      <c r="G10" s="6">
        <f>SUM(1*VLOOKUP($D9,$A8:$B15,2,FALSE)+0.9*VLOOKUP($G2,$A8:$B15,2,FALSE))</f>
        <v>0</v>
      </c>
      <c r="H10" s="6">
        <f>SUM(0.9*VLOOKUP($D9,$A8:$B15,2,FALSE)+0.9*VLOOKUP($G2,$A8:$B15,2,FALSE))</f>
        <v>0</v>
      </c>
      <c r="I10" s="6">
        <f>SUM(0.8*VLOOKUP($D9,$A8:$B15,2,FALSE)+0.9*VLOOKUP($G2,$A8:$B15,2,FALSE))</f>
        <v>0</v>
      </c>
      <c r="J10" s="6">
        <f>SUM(0.7*VLOOKUP($D9,$A8:$B15,2,FALSE)+0.9*VLOOKUP($G2,$A8:$B15,2,FALSE))</f>
        <v>0</v>
      </c>
      <c r="K10" s="6">
        <f>SUM(0.6*VLOOKUP($D9,$A8:$B15,2,FALSE)+0.9*VLOOKUP($G2,$A8:$B15,2,FALSE))</f>
        <v>0</v>
      </c>
      <c r="L10" s="6">
        <f>SUM(0.5*VLOOKUP($D9,$A8:$B15,2,FALSE)+0.9*VLOOKUP($G2,$A8:$B15,2,FALSE))</f>
        <v>0</v>
      </c>
      <c r="M10" s="6">
        <f>SUM(0.4*VLOOKUP($D9,$A8:$B15,2,FALSE)+0.9*VLOOKUP($G2,$A8:$B15,2,FALSE))</f>
        <v>0</v>
      </c>
      <c r="N10" s="6">
        <f>SUM(0.3*VLOOKUP($D9,$A8:$B15,2,FALSE)+0.9*VLOOKUP($G2,$A8:$B15,2,FALSE))</f>
        <v>0</v>
      </c>
      <c r="O10" s="6">
        <f>SUM(0.2*VLOOKUP($D9,$A8:$B15,2,FALSE)+0.9*VLOOKUP($G2,$A8:$B15,2,FALSE))</f>
        <v>0</v>
      </c>
      <c r="P10" s="6">
        <f>SUM(0.1*VLOOKUP($D9,$A8:$B15,2,FALSE)+0.9*VLOOKUP($G2,$A8:$B15,2,FALSE))</f>
        <v>0</v>
      </c>
      <c r="Q10" s="6">
        <f>SUM(0*VLOOKUP($D9,$A8:$B15,2,FALSE)+0.9*VLOOKUP($G2,$A8:$B15,2,FALSE))</f>
        <v>0</v>
      </c>
      <c r="R10" s="6">
        <f>SUM(0.1*VLOOKUP($AB9,$A8:$B15,2,FALSE)+0.9*VLOOKUP($G2,$A8:$B15,2,FALSE))</f>
        <v>0</v>
      </c>
      <c r="S10" s="6">
        <f>SUM(0.2*VLOOKUP($AB9,$A8:$B15,2,FALSE)+0.9*VLOOKUP($G2,$A8:$B15,2,FALSE))</f>
        <v>0</v>
      </c>
      <c r="T10" s="6">
        <f>SUM(0.3*VLOOKUP($AB9,$A8:$B15,2,FALSE)+0.9*VLOOKUP($G2,$A8:$B15,2,FALSE))</f>
        <v>0</v>
      </c>
      <c r="U10" s="6">
        <f>SUM(0.4*VLOOKUP($AB9,$A8:$B15,2,FALSE)+0.9*VLOOKUP($G2,$A8:$B15,2,FALSE))</f>
        <v>0</v>
      </c>
      <c r="V10" s="6">
        <f>SUM(0.5*VLOOKUP($AB9,$A8:$B15,2,FALSE)+0.9*VLOOKUP($G2,$A8:$B15,2,FALSE))</f>
        <v>0</v>
      </c>
      <c r="W10" s="6">
        <f>SUM(0.6*VLOOKUP($AB9,$A8:$B15,2,FALSE)+0.9*VLOOKUP($G2,$A8:$B15,2,FALSE))</f>
        <v>0</v>
      </c>
      <c r="X10" s="6">
        <f>SUM(0.7*VLOOKUP($AB9,$A8:$B15,2,FALSE)+0.9*VLOOKUP($G2,$A8:$B15,2,FALSE))</f>
        <v>0</v>
      </c>
      <c r="Y10" s="6">
        <f>SUM(0.8*VLOOKUP($AB9,$A8:$B15,2,FALSE)+0.9*VLOOKUP($G2,$A8:$B15,2,FALSE))</f>
        <v>0</v>
      </c>
      <c r="Z10" s="6">
        <f>SUM(0.9*VLOOKUP($AB9,$A8:$B15,2,FALSE)+0.9*VLOOKUP($G2,$A8:$B15,2,FALSE))</f>
        <v>0</v>
      </c>
      <c r="AA10" s="6">
        <f>SUM(1*VLOOKUP($AB9,$A8:$B15,2,FALSE)+0.9*VLOOKUP($G2,$A8:$B15,2,FALSE))</f>
        <v>0</v>
      </c>
      <c r="AB10" s="13"/>
      <c r="AC10" s="13"/>
      <c r="AD10" s="14"/>
    </row>
    <row r="11" spans="1:32" x14ac:dyDescent="0.25">
      <c r="A11" s="5" t="s">
        <v>9</v>
      </c>
      <c r="B11" s="6">
        <v>3</v>
      </c>
      <c r="D11" s="30"/>
      <c r="E11" s="13"/>
      <c r="F11" s="13"/>
      <c r="G11" s="6">
        <f>SUM(1*VLOOKUP($D9,$A8:$B15,2,FALSE)+0.8*VLOOKUP($G2,$A8:$B15,2,FALSE))</f>
        <v>0</v>
      </c>
      <c r="H11" s="6">
        <f>SUM(0.9*VLOOKUP($D9,$A8:$B15,2,FALSE)+0.8*VLOOKUP($G2,$A8:$B15,2,FALSE))</f>
        <v>0</v>
      </c>
      <c r="I11" s="6">
        <f>SUM(0.8*VLOOKUP($D9,$A8:$B15,2,FALSE)+0.8*VLOOKUP($G2,$A8:$B15,2,FALSE))</f>
        <v>0</v>
      </c>
      <c r="J11" s="6">
        <f>SUM(0.7*VLOOKUP($D9,$A8:$B15,2,FALSE)+0.8*VLOOKUP($G2,$A8:$B15,2,FALSE))</f>
        <v>0</v>
      </c>
      <c r="K11" s="6">
        <f>SUM(0.6*VLOOKUP($D9,$A8:$B15,2,FALSE)+0.8*VLOOKUP($G2,$A8:$B15,2,FALSE))</f>
        <v>0</v>
      </c>
      <c r="L11" s="6">
        <f>SUM(0.5*VLOOKUP($D9,$A8:$B15,2,FALSE)+0.8*VLOOKUP($G2,$A8:$B15,2,FALSE))</f>
        <v>0</v>
      </c>
      <c r="M11" s="6">
        <f>SUM(0.4*VLOOKUP($D9,$A8:$B15,2,FALSE)+0.8*VLOOKUP($G2,$A8:$B15,2,FALSE))</f>
        <v>0</v>
      </c>
      <c r="N11" s="6">
        <f>SUM(0.3*VLOOKUP($D9,$A8:$B15,2,FALSE)+0.8*VLOOKUP($G2,$A8:$B15,2,FALSE))</f>
        <v>0</v>
      </c>
      <c r="O11" s="6">
        <f>SUM(0.2*VLOOKUP($D9,$A8:$B15,2,FALSE)+0.8*VLOOKUP($G2,$A8:$B15,2,FALSE))</f>
        <v>0</v>
      </c>
      <c r="P11" s="6">
        <f>SUM(0.1*VLOOKUP($D9,$A8:$B15,2,FALSE)+0.8*VLOOKUP($G2,$A8:$B15,2,FALSE))</f>
        <v>0</v>
      </c>
      <c r="Q11" s="6">
        <f>SUM(0*VLOOKUP($D9,$A8:$B15,2,FALSE)+0.8*VLOOKUP($G2,$A8:$B15,2,FALSE))</f>
        <v>0</v>
      </c>
      <c r="R11" s="6">
        <f>SUM(0.1*VLOOKUP($AB9,$A8:$B15,2,FALSE)+0.8*VLOOKUP($G2,$A8:$B15,2,FALSE))</f>
        <v>0</v>
      </c>
      <c r="S11" s="6">
        <f>SUM(0.2*VLOOKUP($AB9,$A8:$B15,2,FALSE)+0.8*VLOOKUP($G2,$A8:$B15,2,FALSE))</f>
        <v>0</v>
      </c>
      <c r="T11" s="6">
        <f>SUM(0.3*VLOOKUP($AB9,$A8:$B15,2,FALSE)+0.8*VLOOKUP($G2,$A8:$B15,2,FALSE))</f>
        <v>0</v>
      </c>
      <c r="U11" s="6">
        <f>SUM(0.4*VLOOKUP($AB9,$A8:$B15,2,FALSE)+0.8*VLOOKUP($G2,$A8:$B15,2,FALSE))</f>
        <v>0</v>
      </c>
      <c r="V11" s="6">
        <f>SUM(0.5*VLOOKUP($AB9,$A8:$B15,2,FALSE)+0.8*VLOOKUP($G2,$A8:$B15,2,FALSE))</f>
        <v>0</v>
      </c>
      <c r="W11" s="6">
        <f>SUM(0.6*VLOOKUP($AB9,$A8:$B15,2,FALSE)+0.8*VLOOKUP($G2,$A8:$B15,2,FALSE))</f>
        <v>0</v>
      </c>
      <c r="X11" s="6">
        <f>SUM(0.7*VLOOKUP($AB9,$A8:$B15,2,FALSE)+0.8*VLOOKUP($G2,$A8:$B15,2,FALSE))</f>
        <v>0</v>
      </c>
      <c r="Y11" s="6">
        <f>SUM(0.8*VLOOKUP($AB9,$A8:$B15,2,FALSE)+0.8*VLOOKUP($G2,$A8:$B15,2,FALSE))</f>
        <v>0</v>
      </c>
      <c r="Z11" s="6">
        <f>SUM(0.9*VLOOKUP($AB9,$A8:$B15,2,FALSE)+0.8*VLOOKUP($G2,$A8:$B15,2,FALSE))</f>
        <v>0</v>
      </c>
      <c r="AA11" s="6">
        <f>SUM(1*VLOOKUP($AB9,$A8:$B15,2,FALSE)+0.8*VLOOKUP($G2,$A8:$B15,2,FALSE))</f>
        <v>0</v>
      </c>
      <c r="AB11" s="13"/>
      <c r="AC11" s="13"/>
      <c r="AD11" s="14"/>
    </row>
    <row r="12" spans="1:32" x14ac:dyDescent="0.25">
      <c r="A12" s="8" t="s">
        <v>2</v>
      </c>
      <c r="B12" s="6">
        <v>0</v>
      </c>
      <c r="D12" s="30"/>
      <c r="E12" s="13"/>
      <c r="F12" s="13"/>
      <c r="G12" s="6">
        <f>SUM(1*VLOOKUP($D9,$A8:$B15,2,FALSE)+0.7*VLOOKUP($G2,$A8:$B15,2,FALSE))</f>
        <v>0</v>
      </c>
      <c r="H12" s="6">
        <f>SUM(0.9*VLOOKUP($D9,$A8:$B15,2,FALSE)+0.7*VLOOKUP($G2,$A8:$B15,2,FALSE))</f>
        <v>0</v>
      </c>
      <c r="I12" s="6">
        <f>SUM(0.8*VLOOKUP($D9,$A8:$B15,2,FALSE)+0.7*VLOOKUP($G2,$A8:$B15,2,FALSE))</f>
        <v>0</v>
      </c>
      <c r="J12" s="6">
        <f>SUM(0.7*VLOOKUP($D9,$A8:$B15,2,FALSE)+0.7*VLOOKUP($G2,$A8:$B15,2,FALSE))</f>
        <v>0</v>
      </c>
      <c r="K12" s="6">
        <f>SUM(0.6*VLOOKUP($D9,$A8:$B15,2,FALSE)+0.7*VLOOKUP($G2,$A8:$B15,2,FALSE))</f>
        <v>0</v>
      </c>
      <c r="L12" s="6">
        <f>SUM(0.5*VLOOKUP($D9,$A8:$B15,2,FALSE)+0.7*VLOOKUP($G2,$A8:$B15,2,FALSE))</f>
        <v>0</v>
      </c>
      <c r="M12" s="6">
        <f>SUM(0.4*VLOOKUP($D9,$A8:$B15,2,FALSE)+0.7*VLOOKUP($G2,$A8:$B15,2,FALSE))</f>
        <v>0</v>
      </c>
      <c r="N12" s="6">
        <f>SUM(0.3*VLOOKUP($D9,$A8:$B15,2,FALSE)+0.7*VLOOKUP($G2,$A8:$B15,2,FALSE))</f>
        <v>0</v>
      </c>
      <c r="O12" s="6">
        <f>SUM(0.2*VLOOKUP($D9,$A8:$B15,2,FALSE)+0.7*VLOOKUP($G2,$A8:$B15,2,FALSE))</f>
        <v>0</v>
      </c>
      <c r="P12" s="6">
        <f>SUM(0.1*VLOOKUP($D9,$A8:$B15,2,FALSE)+0.7*VLOOKUP($G2,$A8:$B15,2,FALSE))</f>
        <v>0</v>
      </c>
      <c r="Q12" s="6">
        <f>SUM(0*VLOOKUP($D9,$A8:$B15,2,FALSE)+0.7*VLOOKUP($G2,$A8:$B15,2,FALSE))</f>
        <v>0</v>
      </c>
      <c r="R12" s="6">
        <f>SUM(0.1*VLOOKUP($AB9,$A8:$B15,2,FALSE)+0.7*VLOOKUP($G2,$A8:$B15,2,FALSE))</f>
        <v>0</v>
      </c>
      <c r="S12" s="6">
        <f>SUM(0.2*VLOOKUP($AB9,$A8:$B15,2,FALSE)+0.7*VLOOKUP($G2,$A8:$B15,2,FALSE))</f>
        <v>0</v>
      </c>
      <c r="T12" s="6">
        <f>SUM(0.3*VLOOKUP($AB9,$A8:$B15,2,FALSE)+0.7*VLOOKUP($G2,$A8:$B15,2,FALSE))</f>
        <v>0</v>
      </c>
      <c r="U12" s="6">
        <f>SUM(0.4*VLOOKUP($AB9,$A8:$B15,2,FALSE)+0.7*VLOOKUP($G2,$A8:$B15,2,FALSE))</f>
        <v>0</v>
      </c>
      <c r="V12" s="6">
        <f>SUM(0.5*VLOOKUP($AB9,$A8:$B15,2,FALSE)+0.7*VLOOKUP($G2,$A8:$B15,2,FALSE))</f>
        <v>0</v>
      </c>
      <c r="W12" s="6">
        <f>SUM(0.6*VLOOKUP($AB9,$A8:$B15,2,FALSE)+0.7*VLOOKUP($G2,$A8:$B15,2,FALSE))</f>
        <v>0</v>
      </c>
      <c r="X12" s="6">
        <f>SUM(0.7*VLOOKUP($AB9,$A8:$B15,2,FALSE)+0.7*VLOOKUP($G2,$A8:$B15,2,FALSE))</f>
        <v>0</v>
      </c>
      <c r="Y12" s="6">
        <f>SUM(0.8*VLOOKUP($AB9,$A8:$B15,2,FALSE)+0.7*VLOOKUP($G2,$A8:$B15,2,FALSE))</f>
        <v>0</v>
      </c>
      <c r="Z12" s="6">
        <f>SUM(0.9*VLOOKUP($AB9,$A8:$B15,2,FALSE)+0.7*VLOOKUP($G2,$A8:$B15,2,FALSE))</f>
        <v>0</v>
      </c>
      <c r="AA12" s="6">
        <f>SUM(1*VLOOKUP($AB9,$A8:$B15,2,FALSE)+0.7*VLOOKUP($G2,$A8:$B15,2,FALSE))</f>
        <v>0</v>
      </c>
      <c r="AB12" s="13"/>
      <c r="AC12" s="13"/>
      <c r="AD12" s="14"/>
    </row>
    <row r="13" spans="1:32" x14ac:dyDescent="0.25">
      <c r="A13" s="8" t="s">
        <v>1</v>
      </c>
      <c r="B13" s="7">
        <v>0</v>
      </c>
      <c r="D13" s="30"/>
      <c r="E13" s="13"/>
      <c r="F13" s="13"/>
      <c r="G13" s="6">
        <f>SUM(1*VLOOKUP($D9,$A8:$B15,2,FALSE)+0.6*VLOOKUP($G2,$A8:$B15,2,FALSE))</f>
        <v>0</v>
      </c>
      <c r="H13" s="6">
        <f>SUM(0.9*VLOOKUP($D9,$A8:$B15,2,FALSE)+0.6*VLOOKUP($G2,$A8:$B15,2,FALSE))</f>
        <v>0</v>
      </c>
      <c r="I13" s="6">
        <f>SUM(0.8*VLOOKUP($D9,$A8:$B15,2,FALSE)+0.6*VLOOKUP($G2,$A8:$B15,2,FALSE))</f>
        <v>0</v>
      </c>
      <c r="J13" s="6">
        <f>SUM(0.7*VLOOKUP($D9,$A8:$B15,2,FALSE)+0.6*VLOOKUP($G2,$A8:$B15,2,FALSE))</f>
        <v>0</v>
      </c>
      <c r="K13" s="6">
        <f>SUM(0.6*VLOOKUP($D9,$A8:$B15,2,FALSE)+0.6*VLOOKUP($G2,$A8:$B15,2,FALSE))</f>
        <v>0</v>
      </c>
      <c r="L13" s="6">
        <f>SUM(0.5*VLOOKUP($D9,$A8:$B15,2,FALSE)+0.6*VLOOKUP($G2,$A8:$B15,2,FALSE))</f>
        <v>0</v>
      </c>
      <c r="M13" s="6">
        <f>SUM(0.4*VLOOKUP($D9,$A8:$B15,2,FALSE)+0.6*VLOOKUP($G2,$A8:$B15,2,FALSE))</f>
        <v>0</v>
      </c>
      <c r="N13" s="6">
        <f>SUM(0.3*VLOOKUP($D9,$A8:$B15,2,FALSE)+0.6*VLOOKUP($G2,$A8:$B15,2,FALSE))</f>
        <v>0</v>
      </c>
      <c r="O13" s="6">
        <f>SUM(0.2*VLOOKUP($D9,$A8:$B15,2,FALSE)+0.6*VLOOKUP($G2,$A8:$B15,2,FALSE))</f>
        <v>0</v>
      </c>
      <c r="P13" s="6">
        <f>SUM(0.1*VLOOKUP($D9,$A8:$B15,2,FALSE)+0.6*VLOOKUP($G2,$A8:$B15,2,FALSE))</f>
        <v>0</v>
      </c>
      <c r="Q13" s="6">
        <f>SUM(0*VLOOKUP($D9,$A8:$B15,2,FALSE)+0.6*VLOOKUP($G2,$A8:$B15,2,FALSE))</f>
        <v>0</v>
      </c>
      <c r="R13" s="6">
        <f>SUM(0.1*VLOOKUP($AB9,$A8:$B15,2,FALSE)+0.6*VLOOKUP($G2,$A8:$B15,2,FALSE))</f>
        <v>0</v>
      </c>
      <c r="S13" s="6">
        <f>SUM(0.2*VLOOKUP($AB9,$A8:$B15,2,FALSE)+0.6*VLOOKUP($G2,$A8:$B15,2,FALSE))</f>
        <v>0</v>
      </c>
      <c r="T13" s="6">
        <f>SUM(0.3*VLOOKUP($AB9,$A8:$B15,2,FALSE)+0.6*VLOOKUP($G2,$A8:$B15,2,FALSE))</f>
        <v>0</v>
      </c>
      <c r="U13" s="6">
        <f>SUM(0.4*VLOOKUP($AB9,$A8:$B15,2,FALSE)+0.6*VLOOKUP($G2,$A8:$B15,2,FALSE))</f>
        <v>0</v>
      </c>
      <c r="V13" s="6">
        <f>SUM(0.5*VLOOKUP($AB9,$A8:$B15,2,FALSE)+0.6*VLOOKUP($G2,$A8:$B15,2,FALSE))</f>
        <v>0</v>
      </c>
      <c r="W13" s="6">
        <f>SUM(0.6*VLOOKUP($AB9,$A8:$B15,2,FALSE)+0.6*VLOOKUP($G2,$A8:$B15,2,FALSE))</f>
        <v>0</v>
      </c>
      <c r="X13" s="6">
        <f>SUM(0.7*VLOOKUP($AB9,$A8:$B15,2,FALSE)+0.6*VLOOKUP($G2,$A8:$B15,2,FALSE))</f>
        <v>0</v>
      </c>
      <c r="Y13" s="6">
        <f>SUM(0.8*VLOOKUP($AB9,$A8:$B15,2,FALSE)+0.6*VLOOKUP($G2,$A8:$B15,2,FALSE))</f>
        <v>0</v>
      </c>
      <c r="Z13" s="6">
        <f>SUM(0.9*VLOOKUP($AB9,$A8:$B15,2,FALSE)+0.6*VLOOKUP($G2,$A8:$B15,2,FALSE))</f>
        <v>0</v>
      </c>
      <c r="AA13" s="6">
        <f>SUM(1*VLOOKUP($AB9,$A8:$B15,2,FALSE)+0.6*VLOOKUP($G2,$A8:$B15,2,FALSE))</f>
        <v>0</v>
      </c>
      <c r="AB13" s="13"/>
      <c r="AC13" s="13"/>
      <c r="AD13" s="14"/>
    </row>
    <row r="14" spans="1:32" x14ac:dyDescent="0.25">
      <c r="A14" s="8" t="s">
        <v>0</v>
      </c>
      <c r="B14" s="7">
        <v>0</v>
      </c>
      <c r="D14" s="30"/>
      <c r="E14" s="13"/>
      <c r="F14" s="13"/>
      <c r="G14" s="6">
        <f>SUM(1*VLOOKUP($D9,$A8:$B15,2,FALSE)+0.5*VLOOKUP($G2,$A8:$B15,2,FALSE))</f>
        <v>0</v>
      </c>
      <c r="H14" s="6">
        <f>SUM(0.9*VLOOKUP($D9,$A8:$B15,2,FALSE)+0.5*VLOOKUP($G2,$A8:$B15,2,FALSE))</f>
        <v>0</v>
      </c>
      <c r="I14" s="6">
        <f>SUM(0.8*VLOOKUP($D9,$A8:$B15,2,FALSE)+0.5*VLOOKUP($G2,$A8:$B15,2,FALSE))</f>
        <v>0</v>
      </c>
      <c r="J14" s="6">
        <f>SUM(0.7*VLOOKUP($D9,$A8:$B15,2,FALSE)+0.5*VLOOKUP($G2,$A8:$B15,2,FALSE))</f>
        <v>0</v>
      </c>
      <c r="K14" s="6">
        <f>SUM(0.6*VLOOKUP($D9,$A8:$B15,2,FALSE)+0.5*VLOOKUP($G2,$A8:$B15,2,FALSE))</f>
        <v>0</v>
      </c>
      <c r="L14" s="6">
        <f>SUM(0.5*VLOOKUP($D9,$A8:$B15,2,FALSE)+0.5*VLOOKUP($G2,$A8:$B15,2,FALSE))</f>
        <v>0</v>
      </c>
      <c r="M14" s="6">
        <f>SUM(0.4*VLOOKUP($D9,$A8:$B15,2,FALSE)+0.5*VLOOKUP($G2,$A8:$B15,2,FALSE))</f>
        <v>0</v>
      </c>
      <c r="N14" s="6">
        <f>SUM(0.3*VLOOKUP($D9,$A8:$B15,2,FALSE)+0.5*VLOOKUP($G2,$A8:$B15,2,FALSE))</f>
        <v>0</v>
      </c>
      <c r="O14" s="6">
        <f>SUM(0.2*VLOOKUP($D9,$A8:$B15,2,FALSE)+0.5*VLOOKUP($G2,$A8:$B15,2,FALSE))</f>
        <v>0</v>
      </c>
      <c r="P14" s="6">
        <f>SUM(0.1*VLOOKUP($D9,$A8:$B15,2,FALSE)+0.5*VLOOKUP($G2,$A8:$B15,2,FALSE))</f>
        <v>0</v>
      </c>
      <c r="Q14" s="6">
        <f>SUM(0*VLOOKUP($D9,$A8:$B15,2,FALSE)+0.5*VLOOKUP($G2,$A8:$B15,2,FALSE))</f>
        <v>0</v>
      </c>
      <c r="R14" s="6">
        <f>SUM(0.1*VLOOKUP($AB9,$A8:$B15,2,FALSE)+0.5*VLOOKUP($G2,$A8:$B15,2,FALSE))</f>
        <v>0</v>
      </c>
      <c r="S14" s="6">
        <f>SUM(0.2*VLOOKUP($AB9,$A8:$B15,2,FALSE)+0.5*VLOOKUP($G2,$A8:$B15,2,FALSE))</f>
        <v>0</v>
      </c>
      <c r="T14" s="6">
        <f>SUM(0.3*VLOOKUP($AB9,$A8:$B15,2,FALSE)+0.5*VLOOKUP($G2,$A8:$B15,2,FALSE))</f>
        <v>0</v>
      </c>
      <c r="U14" s="6">
        <f>SUM(0.4*VLOOKUP($AB9,$A8:$B15,2,FALSE)+0.5*VLOOKUP($G2,$A8:$B15,2,FALSE))</f>
        <v>0</v>
      </c>
      <c r="V14" s="6">
        <f>SUM(0.5*VLOOKUP($AB9,$A8:$B15,2,FALSE)+0.5*VLOOKUP($G2,$A8:$B15,2,FALSE))</f>
        <v>0</v>
      </c>
      <c r="W14" s="6">
        <f>SUM(0.6*VLOOKUP($AB9,$A8:$B15,2,FALSE)+0.5*VLOOKUP($G2,$A8:$B15,2,FALSE))</f>
        <v>0</v>
      </c>
      <c r="X14" s="6">
        <f>SUM(0.7*VLOOKUP($AB9,$A8:$B15,2,FALSE)+0.5*VLOOKUP($G2,$A8:$B15,2,FALSE))</f>
        <v>0</v>
      </c>
      <c r="Y14" s="6">
        <f>SUM(0.8*VLOOKUP($AB9,$A8:$B15,2,FALSE)+0.5*VLOOKUP($G2,$A8:$B15,2,FALSE))</f>
        <v>0</v>
      </c>
      <c r="Z14" s="6">
        <f>SUM(0.9*VLOOKUP($AB9,$A8:$B15,2,FALSE)+0.5*VLOOKUP($G2,$A8:$B15,2,FALSE))</f>
        <v>0</v>
      </c>
      <c r="AA14" s="6">
        <f>SUM(1*VLOOKUP($AB9,$A8:$B15,2,FALSE)+0.5*VLOOKUP($G2,$A8:$B15,2,FALSE))</f>
        <v>0</v>
      </c>
      <c r="AB14" s="13"/>
      <c r="AC14" s="13"/>
      <c r="AD14" s="14"/>
    </row>
    <row r="15" spans="1:32" x14ac:dyDescent="0.25">
      <c r="A15" s="8" t="s">
        <v>11</v>
      </c>
      <c r="B15" s="7">
        <v>0</v>
      </c>
      <c r="D15" s="30"/>
      <c r="E15" s="13"/>
      <c r="F15" s="13"/>
      <c r="G15" s="6">
        <f>SUM(1*VLOOKUP($D9,$A8:$B15,2,FALSE)+0.4*VLOOKUP($G2,$A8:$B15,2,FALSE))</f>
        <v>0</v>
      </c>
      <c r="H15" s="6">
        <f>SUM(0.9*VLOOKUP($D9,$A8:$B15,2,FALSE)+0.4*VLOOKUP($G2,$A8:$B15,2,FALSE))</f>
        <v>0</v>
      </c>
      <c r="I15" s="6">
        <f>SUM(0.8*VLOOKUP($D9,$A8:$B15,2,FALSE)+0.4*VLOOKUP($G2,$A8:$B15,2,FALSE))</f>
        <v>0</v>
      </c>
      <c r="J15" s="6">
        <f>SUM(0.7*VLOOKUP($D9,$A8:$B15,2,FALSE)+0.4*VLOOKUP($G2,$A8:$B15,2,FALSE))</f>
        <v>0</v>
      </c>
      <c r="K15" s="6">
        <f>SUM(0.6*VLOOKUP($D9,$A8:$B15,2,FALSE)+0.4*VLOOKUP($G2,$A8:$B15,2,FALSE))</f>
        <v>0</v>
      </c>
      <c r="L15" s="6">
        <f>SUM(0.5*VLOOKUP($D9,$A8:$B15,2,FALSE)+0.4*VLOOKUP($G2,$A8:$B15,2,FALSE))</f>
        <v>0</v>
      </c>
      <c r="M15" s="6">
        <f>SUM(0.4*VLOOKUP($D9,$A8:$B15,2,FALSE)+0.4*VLOOKUP($G2,$A8:$B15,2,FALSE))</f>
        <v>0</v>
      </c>
      <c r="N15" s="6">
        <f>SUM(0.3*VLOOKUP($D9,$A8:$B15,2,FALSE)+0.4*VLOOKUP($G2,$A8:$B15,2,FALSE))</f>
        <v>0</v>
      </c>
      <c r="O15" s="6">
        <f>SUM(0.2*VLOOKUP($D9,$A8:$B15,2,FALSE)+0.4*VLOOKUP($G2,$A8:$B15,2,FALSE))</f>
        <v>0</v>
      </c>
      <c r="P15" s="6">
        <f>SUM(0.1*VLOOKUP($D9,$A8:$B15,2,FALSE)+0.4*VLOOKUP($G2,$A8:$B15,2,FALSE))</f>
        <v>0</v>
      </c>
      <c r="Q15" s="6">
        <f>SUM(0*VLOOKUP($D9,$A8:$B15,2,FALSE)+0.4*VLOOKUP($G2,$A8:$B15,2,FALSE))</f>
        <v>0</v>
      </c>
      <c r="R15" s="6">
        <f>SUM(0.1*VLOOKUP($AB9,$A8:$B15,2,FALSE)+0.4*VLOOKUP($G2,$A8:$B15,2,FALSE))</f>
        <v>0</v>
      </c>
      <c r="S15" s="6">
        <f>SUM(0.2*VLOOKUP($AB9,$A8:$B15,2,FALSE)+0.4*VLOOKUP($G2,$A8:$B15,2,FALSE))</f>
        <v>0</v>
      </c>
      <c r="T15" s="6">
        <f>SUM(0.3*VLOOKUP($AB9,$A8:$B15,2,FALSE)+0.4*VLOOKUP($G2,$A8:$B15,2,FALSE))</f>
        <v>0</v>
      </c>
      <c r="U15" s="6">
        <f>SUM(0.4*VLOOKUP($AB9,$A8:$B15,2,FALSE)+0.4*VLOOKUP($G2,$A8:$B15,2,FALSE))</f>
        <v>0</v>
      </c>
      <c r="V15" s="6">
        <f>SUM(0.5*VLOOKUP($AB9,$A8:$B15,2,FALSE)+0.4*VLOOKUP($G2,$A8:$B15,2,FALSE))</f>
        <v>0</v>
      </c>
      <c r="W15" s="6">
        <f>SUM(0.6*VLOOKUP($AB9,$A8:$B15,2,FALSE)+0.4*VLOOKUP($G2,$A8:$B15,2,FALSE))</f>
        <v>0</v>
      </c>
      <c r="X15" s="6">
        <f>SUM(0.7*VLOOKUP($AB9,$A8:$B15,2,FALSE)+0.4*VLOOKUP($G2,$A8:$B15,2,FALSE))</f>
        <v>0</v>
      </c>
      <c r="Y15" s="6">
        <f>SUM(0.8*VLOOKUP($AB9,$A8:$B15,2,FALSE)+0.4*VLOOKUP($G2,$A8:$B15,2,FALSE))</f>
        <v>0</v>
      </c>
      <c r="Z15" s="6">
        <f>SUM(0.9*VLOOKUP($AB9,$A8:$B15,2,FALSE)+0.4*VLOOKUP($G2,$A8:$B15,2,FALSE))</f>
        <v>0</v>
      </c>
      <c r="AA15" s="6">
        <f>SUM(1*VLOOKUP($AB9,$A8:$B15,2,FALSE)+0.4*VLOOKUP($G2,$A8:$B15,2,FALSE))</f>
        <v>0</v>
      </c>
      <c r="AB15" s="13"/>
      <c r="AC15" s="13"/>
      <c r="AD15" s="14"/>
    </row>
    <row r="16" spans="1:32" x14ac:dyDescent="0.25">
      <c r="D16" s="30"/>
      <c r="E16" s="13"/>
      <c r="F16" s="13"/>
      <c r="G16" s="6">
        <f>SUM(1*VLOOKUP($D9,$A8:$B15,2,FALSE)+0.3*VLOOKUP($G2,$A8:$B15,2,FALSE))</f>
        <v>0</v>
      </c>
      <c r="H16" s="6">
        <f>SUM(0.9*VLOOKUP($D9,$A8:$B15,2,FALSE)+0.3*VLOOKUP($G2,$A8:$B15,2,FALSE))</f>
        <v>0</v>
      </c>
      <c r="I16" s="6">
        <f>SUM(0.8*VLOOKUP($D9,$A8:$B15,2,FALSE)+0.3*VLOOKUP($G2,$A8:$B15,2,FALSE))</f>
        <v>0</v>
      </c>
      <c r="J16" s="6">
        <f>SUM(0.7*VLOOKUP($D9,$A8:$B15,2,FALSE)+0.3*VLOOKUP($G2,$A8:$B15,2,FALSE))</f>
        <v>0</v>
      </c>
      <c r="K16" s="6">
        <f>SUM(0.6*VLOOKUP($D9,$A8:$B15,2,FALSE)+0.3*VLOOKUP($G2,$A8:$B15,2,FALSE))</f>
        <v>0</v>
      </c>
      <c r="L16" s="6">
        <f>SUM(0.5*VLOOKUP($D9,$A8:$B15,2,FALSE)+0.3*VLOOKUP($G2,$A8:$B15,2,FALSE))</f>
        <v>0</v>
      </c>
      <c r="M16" s="6">
        <f>SUM(0.4*VLOOKUP($D9,$A8:$B15,2,FALSE)+0.3*VLOOKUP($G2,$A8:$B15,2,FALSE))</f>
        <v>0</v>
      </c>
      <c r="N16" s="6">
        <f>SUM(0.3*VLOOKUP($D9,$A8:$B15,2,FALSE)+0.3*VLOOKUP($G2,$A8:$B15,2,FALSE))</f>
        <v>0</v>
      </c>
      <c r="O16" s="6">
        <f>SUM(0.2*VLOOKUP($D9,$A8:$B15,2,FALSE)+0.3*VLOOKUP($G2,$A8:$B15,2,FALSE))</f>
        <v>0</v>
      </c>
      <c r="P16" s="6">
        <f>SUM(0.1*VLOOKUP($D9,$A8:$B15,2,FALSE)+0.3*VLOOKUP($G2,$A8:$B15,2,FALSE))</f>
        <v>0</v>
      </c>
      <c r="Q16" s="6">
        <f>SUM(0*VLOOKUP($D9,$A8:$B15,2,FALSE)+0.3*VLOOKUP($G2,$A8:$B15,2,FALSE))</f>
        <v>0</v>
      </c>
      <c r="R16" s="6">
        <f>SUM(0.1*VLOOKUP($AB9,$A8:$B15,2,FALSE)+0.3*VLOOKUP($G2,$A8:$B15,2,FALSE))</f>
        <v>0</v>
      </c>
      <c r="S16" s="6">
        <f>SUM(0.2*VLOOKUP($AB9,$A8:$B15,2,FALSE)+0.3*VLOOKUP($G2,$A8:$B15,2,FALSE))</f>
        <v>0</v>
      </c>
      <c r="T16" s="6">
        <f>SUM(0.3*VLOOKUP($AB9,$A8:$B15,2,FALSE)+0.3*VLOOKUP($G2,$A8:$B15,2,FALSE))</f>
        <v>0</v>
      </c>
      <c r="U16" s="6">
        <f>SUM(0.4*VLOOKUP($AB9,$A8:$B15,2,FALSE)+0.3*VLOOKUP($G2,$A8:$B15,2,FALSE))</f>
        <v>0</v>
      </c>
      <c r="V16" s="6">
        <f>SUM(0.5*VLOOKUP($AB9,$A8:$B15,2,FALSE)+0.3*VLOOKUP($G2,$A8:$B15,2,FALSE))</f>
        <v>0</v>
      </c>
      <c r="W16" s="6">
        <f>SUM(0.6*VLOOKUP($AB9,$A8:$B15,2,FALSE)+0.3*VLOOKUP($G2,$A8:$B15,2,FALSE))</f>
        <v>0</v>
      </c>
      <c r="X16" s="6">
        <f>SUM(0.7*VLOOKUP($AB9,$A8:$B15,2,FALSE)+0.3*VLOOKUP($G2,$A8:$B15,2,FALSE))</f>
        <v>0</v>
      </c>
      <c r="Y16" s="6">
        <f>SUM(0.8*VLOOKUP($AB9,$A8:$B15,2,FALSE)+0.3*VLOOKUP($G2,$A8:$B15,2,FALSE))</f>
        <v>0</v>
      </c>
      <c r="Z16" s="6">
        <f>SUM(0.9*VLOOKUP($AB9,$A8:$B15,2,FALSE)+0.3*VLOOKUP($G2,$A8:$B15,2,FALSE))</f>
        <v>0</v>
      </c>
      <c r="AA16" s="6">
        <f>SUM(1*VLOOKUP($AB9,$A8:$B15,2,FALSE)+0.3*VLOOKUP($G2,$A8:$B15,2,FALSE))</f>
        <v>0</v>
      </c>
      <c r="AB16" s="13"/>
      <c r="AC16" s="13"/>
      <c r="AD16" s="14"/>
    </row>
    <row r="17" spans="3:30" x14ac:dyDescent="0.25">
      <c r="D17" s="30"/>
      <c r="E17" s="13"/>
      <c r="F17" s="13"/>
      <c r="G17" s="6">
        <f>SUM(1*VLOOKUP($D9,$A8:$B15,2,FALSE)+0.2*VLOOKUP($G2,$A8:$B15,2,FALSE))</f>
        <v>0</v>
      </c>
      <c r="H17" s="6">
        <f>SUM(0.9*VLOOKUP($D9,$A8:$B15,2,FALSE)+0.2*VLOOKUP($G2,$A8:$B15,2,FALSE))</f>
        <v>0</v>
      </c>
      <c r="I17" s="6">
        <f>SUM(0.8*VLOOKUP($D9,$A8:$B15,2,FALSE)+0.2*VLOOKUP($G2,$A8:$B15,2,FALSE))</f>
        <v>0</v>
      </c>
      <c r="J17" s="6">
        <f>SUM(0.7*VLOOKUP($D9,$A8:$B15,2,FALSE)+0.2*VLOOKUP($G2,$A8:$B15,2,FALSE))</f>
        <v>0</v>
      </c>
      <c r="K17" s="6">
        <f>SUM(0.6*VLOOKUP($D9,$A8:$B15,2,FALSE)+0.2*VLOOKUP($G2,$A8:$B15,2,FALSE))</f>
        <v>0</v>
      </c>
      <c r="L17" s="6">
        <f>SUM(0.5*VLOOKUP($D9,$A8:$B15,2,FALSE)+0.2*VLOOKUP($G2,$A8:$B15,2,FALSE))</f>
        <v>0</v>
      </c>
      <c r="M17" s="6">
        <f>SUM(0.4*VLOOKUP($D9,$A8:$B15,2,FALSE)+0.2*VLOOKUP($G2,$A8:$B15,2,FALSE))</f>
        <v>0</v>
      </c>
      <c r="N17" s="6">
        <f>SUM(0.3*VLOOKUP($D9,$A8:$B15,2,FALSE)+0.2*VLOOKUP($G2,$A8:$B15,2,FALSE))</f>
        <v>0</v>
      </c>
      <c r="O17" s="6">
        <f>SUM(0.2*VLOOKUP($D9,$A8:$B15,2,FALSE)+0.2*VLOOKUP($G2,$A8:$B15,2,FALSE))</f>
        <v>0</v>
      </c>
      <c r="P17" s="6">
        <f>SUM(0.1*VLOOKUP($D9,$A8:$B15,2,FALSE)+0.2*VLOOKUP($G2,$A8:$B15,2,FALSE))</f>
        <v>0</v>
      </c>
      <c r="Q17" s="6">
        <f>SUM(0*VLOOKUP($D9,$A8:$B15,2,FALSE)+0.2*VLOOKUP($G2,$A8:$B15,2,FALSE))</f>
        <v>0</v>
      </c>
      <c r="R17" s="6">
        <f>SUM(0.1*VLOOKUP($AB9,$A8:$B15,2,FALSE)+0.2*VLOOKUP($G2,$A8:$B15,2,FALSE))</f>
        <v>0</v>
      </c>
      <c r="S17" s="6">
        <f>SUM(0.2*VLOOKUP($AB9,$A8:$B15,2,FALSE)+0.2*VLOOKUP($G2,$A8:$B15,2,FALSE))</f>
        <v>0</v>
      </c>
      <c r="T17" s="6">
        <f>SUM(0.3*VLOOKUP($AB9,$A8:$B15,2,FALSE)+0.2*VLOOKUP($G2,$A8:$B15,2,FALSE))</f>
        <v>0</v>
      </c>
      <c r="U17" s="6">
        <f>SUM(0.4*VLOOKUP($AB9,$A8:$B15,2,FALSE)+0.2*VLOOKUP($G2,$A8:$B15,2,FALSE))</f>
        <v>0</v>
      </c>
      <c r="V17" s="6">
        <f>SUM(0.5*VLOOKUP($AB9,$A8:$B15,2,FALSE)+0.2*VLOOKUP($G2,$A8:$B15,2,FALSE))</f>
        <v>0</v>
      </c>
      <c r="W17" s="6">
        <f>SUM(0.6*VLOOKUP($AB9,$A8:$B15,2,FALSE)+0.2*VLOOKUP($G2,$A8:$B15,2,FALSE))</f>
        <v>0</v>
      </c>
      <c r="X17" s="6">
        <f>SUM(0.7*VLOOKUP($AB9,$A8:$B15,2,FALSE)+0.2*VLOOKUP($G2,$A8:$B15,2,FALSE))</f>
        <v>0</v>
      </c>
      <c r="Y17" s="6">
        <f>SUM(0.8*VLOOKUP($AB9,$A8:$B15,2,FALSE)+0.2*VLOOKUP($G2,$A8:$B15,2,FALSE))</f>
        <v>0</v>
      </c>
      <c r="Z17" s="6">
        <f>SUM(0.9*VLOOKUP($AB9,$A8:$B15,2,FALSE)+0.2*VLOOKUP($G2,$A8:$B15,2,FALSE))</f>
        <v>0</v>
      </c>
      <c r="AA17" s="6">
        <f>SUM(1*VLOOKUP($AB9,$A8:$B15,2,FALSE)+0.2*VLOOKUP($G2,$A8:$B15,2,FALSE))</f>
        <v>0</v>
      </c>
      <c r="AB17" s="13"/>
      <c r="AC17" s="13"/>
      <c r="AD17" s="14"/>
    </row>
    <row r="18" spans="3:30" x14ac:dyDescent="0.25">
      <c r="D18" s="30"/>
      <c r="E18" s="13"/>
      <c r="F18" s="13"/>
      <c r="G18" s="6">
        <f>SUM(1*VLOOKUP($D9,$A8:$B15,2,FALSE)+0.1*VLOOKUP($G2,$A8:$B15,2,FALSE))</f>
        <v>0</v>
      </c>
      <c r="H18" s="6">
        <f>SUM(0.9*VLOOKUP($D9,$A8:$B15,2,FALSE)+0.1*VLOOKUP($G2,$A8:$B15,2,FALSE))</f>
        <v>0</v>
      </c>
      <c r="I18" s="6">
        <f>SUM(0.8*VLOOKUP($D9,$A8:$B15,2,FALSE)+0.1*VLOOKUP($G2,$A8:$B15,2,FALSE))</f>
        <v>0</v>
      </c>
      <c r="J18" s="6">
        <f>SUM(0.7*VLOOKUP($D9,$A8:$B15,2,FALSE)+0.1*VLOOKUP($G2,$A8:$B15,2,FALSE))</f>
        <v>0</v>
      </c>
      <c r="K18" s="6">
        <f>SUM(0.6*VLOOKUP($D9,$A8:$B15,2,FALSE)+0.1*VLOOKUP($G2,$A8:$B15,2,FALSE))</f>
        <v>0</v>
      </c>
      <c r="L18" s="6">
        <f>SUM(0.5*VLOOKUP($D9,$A8:$B15,2,FALSE)+0.1*VLOOKUP($G2,$A8:$B15,2,FALSE))</f>
        <v>0</v>
      </c>
      <c r="M18" s="6">
        <f>SUM(0.4*VLOOKUP($D9,$A8:$B15,2,FALSE)+0.1*VLOOKUP($G2,$A8:$B15,2,FALSE))</f>
        <v>0</v>
      </c>
      <c r="N18" s="6">
        <f>SUM(0.3*VLOOKUP($D9,$A8:$B15,2,FALSE)+0.1*VLOOKUP($G2,$A8:$B15,2,FALSE))</f>
        <v>0</v>
      </c>
      <c r="O18" s="6">
        <f>SUM(0.2*VLOOKUP($D9,$A8:$B15,2,FALSE)+0.1*VLOOKUP($G2,$A8:$B15,2,FALSE))</f>
        <v>0</v>
      </c>
      <c r="P18" s="6">
        <f>SUM(0.1*VLOOKUP($D9,$A8:$B15,2,FALSE)+0.1*VLOOKUP($G2,$A8:$B15,2,FALSE))</f>
        <v>0</v>
      </c>
      <c r="Q18" s="6">
        <f>SUM(0*VLOOKUP($D9,$A8:$B15,2,FALSE)+0.1*VLOOKUP($G2,$A8:$B15,2,FALSE))</f>
        <v>0</v>
      </c>
      <c r="R18" s="6">
        <f>SUM(0.1*VLOOKUP($AB9,$A8:$B15,2,FALSE)+0.1*VLOOKUP($G2,$A8:$B15,2,FALSE))</f>
        <v>0</v>
      </c>
      <c r="S18" s="6">
        <f>SUM(0.2*VLOOKUP($AB9,$A8:$B15,2,FALSE)+0.1*VLOOKUP($G2,$A8:$B15,2,FALSE))</f>
        <v>0</v>
      </c>
      <c r="T18" s="6">
        <f>SUM(0.3*VLOOKUP($AB9,$A8:$B15,2,FALSE)+0.1*VLOOKUP($G2,$A8:$B15,2,FALSE))</f>
        <v>0</v>
      </c>
      <c r="U18" s="6">
        <f>SUM(0.4*VLOOKUP($AB9,$A8:$B15,2,FALSE)+0.1*VLOOKUP($G2,$A8:$B15,2,FALSE))</f>
        <v>0</v>
      </c>
      <c r="V18" s="6">
        <f>SUM(0.5*VLOOKUP($AB9,$A8:$B15,2,FALSE)+0.1*VLOOKUP($G2,$A8:$B15,2,FALSE))</f>
        <v>0</v>
      </c>
      <c r="W18" s="6">
        <f>SUM(0.6*VLOOKUP($AB9,$A8:$B15,2,FALSE)+0.1*VLOOKUP($G2,$A8:$B15,2,FALSE))</f>
        <v>0</v>
      </c>
      <c r="X18" s="6">
        <f>SUM(0.7*VLOOKUP($AB9,$A8:$B15,2,FALSE)+0.1*VLOOKUP($G2,$A8:$B15,2,FALSE))</f>
        <v>0</v>
      </c>
      <c r="Y18" s="6">
        <f>SUM(0.8*VLOOKUP($AB9,$A8:$B15,2,FALSE)+0.1*VLOOKUP($G2,$A8:$B15,2,FALSE))</f>
        <v>0</v>
      </c>
      <c r="Z18" s="6">
        <f>SUM(0.9*VLOOKUP($AB9,$A8:$B15,2,FALSE)+0.1*VLOOKUP($G2,$A8:$B15,2,FALSE))</f>
        <v>0</v>
      </c>
      <c r="AA18" s="6">
        <f>SUM(1*VLOOKUP($AB9,$A8:$B15,2,FALSE)+0.1*VLOOKUP($G2,$A8:$B15,2,FALSE))</f>
        <v>0</v>
      </c>
      <c r="AB18" s="13"/>
      <c r="AC18" s="13"/>
      <c r="AD18" s="14"/>
    </row>
    <row r="19" spans="3:30" x14ac:dyDescent="0.25">
      <c r="D19" s="30"/>
      <c r="E19" s="13"/>
      <c r="F19" s="13"/>
      <c r="G19" s="6">
        <f>SUM(1*VLOOKUP($D9,$A8:$B15,2,FALSE)+0*VLOOKUP($G2,$A8:$B15,2,FALSE))</f>
        <v>0</v>
      </c>
      <c r="H19" s="6">
        <f>SUM(0.9*VLOOKUP($D9,$A8:$B15,2,FALSE)+0*VLOOKUP($G2,$A8:$B15,2,FALSE))</f>
        <v>0</v>
      </c>
      <c r="I19" s="6">
        <f>SUM(0.8*VLOOKUP($D9,$A8:$B15,2,FALSE)+0*VLOOKUP($G2,$A8:$B15,2,FALSE))</f>
        <v>0</v>
      </c>
      <c r="J19" s="6">
        <f>SUM(0.7*VLOOKUP($D9,$A8:$B15,2,FALSE)+0*VLOOKUP($G2,$A8:$B15,2,FALSE))</f>
        <v>0</v>
      </c>
      <c r="K19" s="6">
        <f>SUM(0.6*VLOOKUP($D9,$A8:$B15,2,FALSE)+0*VLOOKUP($G2,$A8:$B15,2,FALSE))</f>
        <v>0</v>
      </c>
      <c r="L19" s="6">
        <f>SUM(0.5*VLOOKUP($D9,$A8:$B15,2,FALSE)+0*VLOOKUP($G2,$A8:$B15,2,FALSE))</f>
        <v>0</v>
      </c>
      <c r="M19" s="6">
        <f>SUM(0.4*VLOOKUP($D9,$A8:$B15,2,FALSE)+0*VLOOKUP($G2,$A8:$B15,2,FALSE))</f>
        <v>0</v>
      </c>
      <c r="N19" s="6">
        <f>SUM(0.3*VLOOKUP($D9,$A8:$B15,2,FALSE)+0*VLOOKUP($G2,$A8:$B15,2,FALSE))</f>
        <v>0</v>
      </c>
      <c r="O19" s="6">
        <f>SUM(0.2*VLOOKUP($D9,$A8:$B15,2,FALSE)+0*VLOOKUP($G2,$A8:$B15,2,FALSE))</f>
        <v>0</v>
      </c>
      <c r="P19" s="6">
        <f>SUM(0.1*VLOOKUP($D9,$A8:$B15,2,FALSE)+0*VLOOKUP($G2,$A8:$B15,2,FALSE))</f>
        <v>0</v>
      </c>
      <c r="Q19" s="6">
        <f>SUM(0*VLOOKUP($D9,$A8:$B15,2,FALSE)+0*VLOOKUP($G2,$A8:$B15,2,FALSE))</f>
        <v>0</v>
      </c>
      <c r="R19" s="6">
        <f>SUM(0.1*VLOOKUP($AB9,$A8:$B15,2,FALSE)+0*VLOOKUP($G2,$A8:$B15,2,FALSE))</f>
        <v>0</v>
      </c>
      <c r="S19" s="6">
        <f>SUM(0.2*VLOOKUP($AB9,$A8:$B15,2,FALSE)+0*VLOOKUP($G2,$A8:$B15,2,FALSE))</f>
        <v>0</v>
      </c>
      <c r="T19" s="6">
        <f>SUM(0.3*VLOOKUP($AB9,$A8:$B15,2,FALSE)+0*VLOOKUP($G2,$A8:$B15,2,FALSE))</f>
        <v>0</v>
      </c>
      <c r="U19" s="6">
        <f>SUM(0.4*VLOOKUP($AB9,$A8:$B15,2,FALSE)+0*VLOOKUP($G2,$A8:$B15,2,FALSE))</f>
        <v>0</v>
      </c>
      <c r="V19" s="6">
        <f>SUM(0.5*VLOOKUP($AB9,$A8:$B15,2,FALSE)+0*VLOOKUP($G2,$A8:$B15,2,FALSE))</f>
        <v>0</v>
      </c>
      <c r="W19" s="6">
        <f>SUM(0.6*VLOOKUP($AB9,$A8:$B15,2,FALSE)+0*VLOOKUP($G2,$A8:$B15,2,FALSE))</f>
        <v>0</v>
      </c>
      <c r="X19" s="6">
        <f>SUM(0.7*VLOOKUP($AB9,$A8:$B15,2,FALSE)+0*VLOOKUP($G2,$A8:$B15,2,FALSE))</f>
        <v>0</v>
      </c>
      <c r="Y19" s="6">
        <f>SUM(0.8*VLOOKUP($AB9,$A8:$B15,2,FALSE)+0*VLOOKUP($G2,$A8:$B15,2,FALSE))</f>
        <v>0</v>
      </c>
      <c r="Z19" s="6">
        <f>SUM(0.9*VLOOKUP($AB9,$A8:$B15,2,FALSE)+0*VLOOKUP($G2,$A8:$B15,2,FALSE))</f>
        <v>0</v>
      </c>
      <c r="AA19" s="6">
        <f>SUM(1*VLOOKUP($AB9,$A8:$B15,2,FALSE)+0*VLOOKUP($G2,$A8:$B15,2,FALSE))</f>
        <v>0</v>
      </c>
      <c r="AB19" s="13"/>
      <c r="AC19" s="13"/>
      <c r="AD19" s="14"/>
    </row>
    <row r="20" spans="3:30" x14ac:dyDescent="0.25">
      <c r="D20" s="30"/>
      <c r="E20" s="13"/>
      <c r="F20" s="13"/>
      <c r="G20" s="6">
        <f>SUM(1*VLOOKUP($D9,$A8:$B15,2,FALSE)+0.1*VLOOKUP($G30,$A8:$B15,2,FALSE))</f>
        <v>0</v>
      </c>
      <c r="H20" s="6">
        <f>SUM(0.9*VLOOKUP($D9,$A8:$B15,2,FALSE)+0.1*VLOOKUP($G30,$A8:$B15,2,FALSE))</f>
        <v>0</v>
      </c>
      <c r="I20" s="6">
        <f>SUM(0.8*VLOOKUP($D9,$A8:$B15,2,FALSE)+0.1*VLOOKUP($G30,$A8:$B15,2,FALSE))</f>
        <v>0</v>
      </c>
      <c r="J20" s="6">
        <f>SUM(0.7*VLOOKUP($D9,$A8:$B15,2,FALSE)+0.1*VLOOKUP($G30,$A8:$B15,2,FALSE))</f>
        <v>0</v>
      </c>
      <c r="K20" s="6">
        <f>SUM(0.6*VLOOKUP($D9,$A8:$B15,2,FALSE)+0.1*VLOOKUP($G30,$A8:$B15,2,FALSE))</f>
        <v>0</v>
      </c>
      <c r="L20" s="6">
        <f>SUM(0.5*VLOOKUP($D9,$A8:$B15,2,FALSE)+0.1*VLOOKUP($G30,$A8:$B15,2,FALSE))</f>
        <v>0</v>
      </c>
      <c r="M20" s="6">
        <f>SUM(0.4*VLOOKUP($D9,$A8:$B15,2,FALSE)+0.1*VLOOKUP($G30,$A8:$B15,2,FALSE))</f>
        <v>0</v>
      </c>
      <c r="N20" s="6">
        <f>SUM(0.3*VLOOKUP($D9,$A8:$B15,2,FALSE)+0.1*VLOOKUP($G30,$A8:$B15,2,FALSE))</f>
        <v>0</v>
      </c>
      <c r="O20" s="6">
        <f>SUM(0.2*VLOOKUP($D9,$A8:$B15,2,FALSE)+0.1*VLOOKUP($G30,$A8:$B15,2,FALSE))</f>
        <v>0</v>
      </c>
      <c r="P20" s="6">
        <f>SUM(0.1*VLOOKUP($D9,$A8:$B15,2,FALSE)+0.1*VLOOKUP($G30,$A8:$B15,2,FALSE))</f>
        <v>0</v>
      </c>
      <c r="Q20" s="6">
        <f>SUM(0*VLOOKUP($D9,$A8:$B15,2,FALSE)+0.1*VLOOKUP($G30,$A8:$B15,2,FALSE))</f>
        <v>0</v>
      </c>
      <c r="R20" s="6">
        <f>SUM(0.1*VLOOKUP($AB9,$A8:$B15,2,FALSE)+0.1*VLOOKUP($G30,$A8:$B15,2,FALSE))</f>
        <v>0</v>
      </c>
      <c r="S20" s="6">
        <f>SUM(0.2*VLOOKUP($AB9,$A8:$B15,2,FALSE)+0.1*VLOOKUP($G30,$A8:$B15,2,FALSE))</f>
        <v>0</v>
      </c>
      <c r="T20" s="6">
        <f>SUM(0.3*VLOOKUP($AB9,$A8:$B15,2,FALSE)+0.1*VLOOKUP($G30,$A8:$B15,2,FALSE))</f>
        <v>0</v>
      </c>
      <c r="U20" s="6">
        <f>SUM(0.4*VLOOKUP($AB9,$A8:$B15,2,FALSE)+0.1*VLOOKUP($G30,$A8:$B15,2,FALSE))</f>
        <v>0</v>
      </c>
      <c r="V20" s="6">
        <f>SUM(0.5*VLOOKUP($AB9,$A8:$B15,2,FALSE)+0.1*VLOOKUP($G30,$A8:$B15,2,FALSE))</f>
        <v>0</v>
      </c>
      <c r="W20" s="6">
        <f>SUM(0.6*VLOOKUP($AB9,$A8:$B15,2,FALSE)+0.1*VLOOKUP($G30,$A8:$B15,2,FALSE))</f>
        <v>0</v>
      </c>
      <c r="X20" s="6">
        <f>SUM(0.7*VLOOKUP($AB9,$A8:$B15,2,FALSE)+0.1*VLOOKUP($G30,$A8:$B15,2,FALSE))</f>
        <v>0</v>
      </c>
      <c r="Y20" s="6">
        <f>SUM(0.8*VLOOKUP($AB9,$A8:$B15,2,FALSE)+0.1*VLOOKUP($G30,$A8:$B15,2,FALSE))</f>
        <v>0</v>
      </c>
      <c r="Z20" s="6">
        <f>SUM(0.9*VLOOKUP($AB9,$A8:$B15,2,FALSE)+0.1*VLOOKUP($G30,$A8:$B15,2,FALSE))</f>
        <v>0</v>
      </c>
      <c r="AA20" s="6">
        <f>SUM(1*VLOOKUP($AB9,$A8:$B15,2,FALSE)+0.1*VLOOKUP($G30,$A8:$B15,2,FALSE))</f>
        <v>0</v>
      </c>
      <c r="AB20" s="13"/>
      <c r="AC20" s="13"/>
      <c r="AD20" s="14"/>
    </row>
    <row r="21" spans="3:30" x14ac:dyDescent="0.25">
      <c r="C21" t="s">
        <v>12</v>
      </c>
      <c r="D21" s="30"/>
      <c r="E21" s="13"/>
      <c r="F21" s="13"/>
      <c r="G21" s="6">
        <f>SUM(1*VLOOKUP($D9,$A8:$B15,2,FALSE)+0.2*VLOOKUP($G30,$A8:$B15,2,FALSE))</f>
        <v>0</v>
      </c>
      <c r="H21" s="6">
        <f>SUM(0.9*VLOOKUP($D9,$A8:$B15,2,FALSE)+0.2*VLOOKUP($G30,$A8:$B15,2,FALSE))</f>
        <v>0</v>
      </c>
      <c r="I21" s="6">
        <f>SUM(0.8*VLOOKUP($D9,$A8:$B15,2,FALSE)+0.2*VLOOKUP($G30,$A8:$B15,2,FALSE))</f>
        <v>0</v>
      </c>
      <c r="J21" s="6">
        <f>SUM(0.7*VLOOKUP($D9,$A8:$B15,2,FALSE)+0.2*VLOOKUP($G30,$A8:$B15,2,FALSE))</f>
        <v>0</v>
      </c>
      <c r="K21" s="6">
        <f>SUM(0.6*VLOOKUP($D9,$A8:$B15,2,FALSE)+0.2*VLOOKUP($G30,$A8:$B15,2,FALSE))</f>
        <v>0</v>
      </c>
      <c r="L21" s="6">
        <f>SUM(0.5*VLOOKUP($D9,$A8:$B15,2,FALSE)+0.2*VLOOKUP($G30,$A8:$B15,2,FALSE))</f>
        <v>0</v>
      </c>
      <c r="M21" s="6">
        <f>SUM(0.4*VLOOKUP($D9,$A8:$B15,2,FALSE)+0.2*VLOOKUP($G30,$A8:$B15,2,FALSE))</f>
        <v>0</v>
      </c>
      <c r="N21" s="6">
        <f>SUM(0.3*VLOOKUP($D9,$A8:$B15,2,FALSE)+0.2*VLOOKUP($G30,$A8:$B15,2,FALSE))</f>
        <v>0</v>
      </c>
      <c r="O21" s="6">
        <f>SUM(0.2*VLOOKUP($D9,$A8:$B15,2,FALSE)+0.2*VLOOKUP($G30,$A8:$B15,2,FALSE))</f>
        <v>0</v>
      </c>
      <c r="P21" s="6">
        <f>SUM(0.1*VLOOKUP($D9,$A8:$B15,2,FALSE)+0.2*VLOOKUP($G30,$A8:$B15,2,FALSE))</f>
        <v>0</v>
      </c>
      <c r="Q21" s="6">
        <f>SUM(0*VLOOKUP($D9,$A8:$B15,2,FALSE)+0.2*VLOOKUP($G30,$A8:$B15,2,FALSE))</f>
        <v>0</v>
      </c>
      <c r="R21" s="6">
        <f>SUM(0.1*VLOOKUP($AB9,$A8:$B15,2,FALSE)+0.2*VLOOKUP($G30,$A8:$B15,2,FALSE))</f>
        <v>0</v>
      </c>
      <c r="S21" s="6">
        <f>SUM(0.2*VLOOKUP($AB9,$A8:$B15,2,FALSE)+0.2*VLOOKUP($G30,$A8:$B15,2,FALSE))</f>
        <v>0</v>
      </c>
      <c r="T21" s="6">
        <f>SUM(0.3*VLOOKUP($AB9,$A8:$B15,2,FALSE)+0.2*VLOOKUP($G30,$A8:$B15,2,FALSE))</f>
        <v>0</v>
      </c>
      <c r="U21" s="6">
        <f>SUM(0.4*VLOOKUP($AB9,$A8:$B15,2,FALSE)+0.2*VLOOKUP($G30,$A8:$B15,2,FALSE))</f>
        <v>0</v>
      </c>
      <c r="V21" s="6">
        <f>SUM(0.5*VLOOKUP($AB9,$A8:$B15,2,FALSE)+0.2*VLOOKUP($G30,$A8:$B15,2,FALSE))</f>
        <v>0</v>
      </c>
      <c r="W21" s="6">
        <f>SUM(0.6*VLOOKUP($AB9,$A8:$B15,2,FALSE)+0.2*VLOOKUP($G30,$A8:$B15,2,FALSE))</f>
        <v>0</v>
      </c>
      <c r="X21" s="6">
        <f>SUM(0.7*VLOOKUP($AB9,$A8:$B15,2,FALSE)+0.2*VLOOKUP($G30,$A8:$B15,2,FALSE))</f>
        <v>0</v>
      </c>
      <c r="Y21" s="6">
        <f>SUM(0.8*VLOOKUP($AB9,$A8:$B15,2,FALSE)+0.2*VLOOKUP($G30,$A8:$B15,2,FALSE))</f>
        <v>0</v>
      </c>
      <c r="Z21" s="6">
        <f>SUM(0.9*VLOOKUP($AB9,$A8:$B15,2,FALSE)+0.2*VLOOKUP($G30,$A8:$B15,2,FALSE))</f>
        <v>0</v>
      </c>
      <c r="AA21" s="6">
        <f>SUM(1*VLOOKUP($AB9,$A8:$B15,2,FALSE)+0.2*VLOOKUP($G30,$A8:$B15,2,FALSE))</f>
        <v>0</v>
      </c>
      <c r="AB21" s="13"/>
      <c r="AC21" s="13"/>
      <c r="AD21" s="14"/>
    </row>
    <row r="22" spans="3:30" x14ac:dyDescent="0.25">
      <c r="D22" s="30"/>
      <c r="E22" s="13"/>
      <c r="F22" s="13"/>
      <c r="G22" s="6">
        <f>SUM(1*VLOOKUP($D9,$A8:$B15,2,FALSE)+0.3*VLOOKUP($G30,$A8:$B15,2,FALSE))</f>
        <v>0</v>
      </c>
      <c r="H22" s="6">
        <f>SUM(0.9*VLOOKUP($D9,$A8:$B15,2,FALSE)+0.3*VLOOKUP($G30,$A8:$B15,2,FALSE))</f>
        <v>0</v>
      </c>
      <c r="I22" s="6">
        <f>SUM(0.8*VLOOKUP($D9,$A8:$B15,2,FALSE)+0.3*VLOOKUP($G30,$A8:$B15,2,FALSE))</f>
        <v>0</v>
      </c>
      <c r="J22" s="6">
        <f>SUM(0.7*VLOOKUP($D9,$A8:$B15,2,FALSE)+0.3*VLOOKUP($G30,$A8:$B15,2,FALSE))</f>
        <v>0</v>
      </c>
      <c r="K22" s="6">
        <f>SUM(0.6*VLOOKUP($D9,$A8:$B15,2,FALSE)+0.3*VLOOKUP($G30,$A8:$B15,2,FALSE))</f>
        <v>0</v>
      </c>
      <c r="L22" s="6">
        <f>SUM(0.5*VLOOKUP($D9,$A8:$B15,2,FALSE)+0.3*VLOOKUP($G30,$A8:$B15,2,FALSE))</f>
        <v>0</v>
      </c>
      <c r="M22" s="6">
        <f>SUM(0.4*VLOOKUP($D9,$A8:$B15,2,FALSE)+0.3*VLOOKUP($G30,$A8:$B15,2,FALSE))</f>
        <v>0</v>
      </c>
      <c r="N22" s="6">
        <f>SUM(0.3*VLOOKUP($D9,$A8:$B15,2,FALSE)+0.3*VLOOKUP($G30,$A8:$B15,2,FALSE))</f>
        <v>0</v>
      </c>
      <c r="O22" s="6">
        <f>SUM(0.2*VLOOKUP($D9,$A8:$B15,2,FALSE)+0.3*VLOOKUP($G30,$A8:$B15,2,FALSE))</f>
        <v>0</v>
      </c>
      <c r="P22" s="6">
        <f>SUM(0.1*VLOOKUP($D9,$A8:$B15,2,FALSE)+0.3*VLOOKUP($G30,$A8:$B15,2,FALSE))</f>
        <v>0</v>
      </c>
      <c r="Q22" s="6">
        <f>SUM(0*VLOOKUP($D9,$A8:$B15,2,FALSE)+0.3*VLOOKUP($G30,$A8:$B15,2,FALSE))</f>
        <v>0</v>
      </c>
      <c r="R22" s="6">
        <f>SUM(0.1*VLOOKUP($AB9,$A8:$B15,2,FALSE)+0.3*VLOOKUP($G30,$A8:$B15,2,FALSE))</f>
        <v>0</v>
      </c>
      <c r="S22" s="6">
        <f>SUM(0.2*VLOOKUP($AB9,$A8:$B15,2,FALSE)+0.3*VLOOKUP($G30,$A8:$B15,2,FALSE))</f>
        <v>0</v>
      </c>
      <c r="T22" s="6">
        <f>SUM(0.3*VLOOKUP($AB9,$A8:$B15,2,FALSE)+0.3*VLOOKUP($G30,$A8:$B15,2,FALSE))</f>
        <v>0</v>
      </c>
      <c r="U22" s="6">
        <f>SUM(0.4*VLOOKUP($AB9,$A8:$B15,2,FALSE)+0.3*VLOOKUP($G30,$A8:$B15,2,FALSE))</f>
        <v>0</v>
      </c>
      <c r="V22" s="6">
        <f>SUM(0.5*VLOOKUP($AB9,$A8:$B15,2,FALSE)+0.3*VLOOKUP($G30,$A8:$B15,2,FALSE))</f>
        <v>0</v>
      </c>
      <c r="W22" s="6">
        <f>SUM(0.6*VLOOKUP($AB9,$A8:$B15,2,FALSE)+0.3*VLOOKUP($G30,$A8:$B15,2,FALSE))</f>
        <v>0</v>
      </c>
      <c r="X22" s="6">
        <f>SUM(0.7*VLOOKUP($AB9,$A8:$B15,2,FALSE)+0.3*VLOOKUP($G30,$A8:$B15,2,FALSE))</f>
        <v>0</v>
      </c>
      <c r="Y22" s="6">
        <f>SUM(0.8*VLOOKUP($AB9,$A8:$B15,2,FALSE)+0.3*VLOOKUP($G30,$A8:$B15,2,FALSE))</f>
        <v>0</v>
      </c>
      <c r="Z22" s="6">
        <f>SUM(0.9*VLOOKUP($AB9,$A8:$B15,2,FALSE)+0.3*VLOOKUP($G30,$A8:$B15,2,FALSE))</f>
        <v>0</v>
      </c>
      <c r="AA22" s="6">
        <f>SUM(1*VLOOKUP($AB9,$A8:$B15,2,FALSE)+0.3*VLOOKUP($G30,$A8:$B15,2,FALSE))</f>
        <v>0</v>
      </c>
      <c r="AB22" s="13"/>
      <c r="AC22" s="13"/>
      <c r="AD22" s="14"/>
    </row>
    <row r="23" spans="3:30" x14ac:dyDescent="0.25">
      <c r="D23" s="30"/>
      <c r="E23" s="13"/>
      <c r="F23" s="13"/>
      <c r="G23" s="6">
        <f>SUM(1*VLOOKUP($D9,$A8:$B15,2,FALSE)+0.4*VLOOKUP($G30,$A8:$B15,2,FALSE))</f>
        <v>0</v>
      </c>
      <c r="H23" s="6">
        <f>SUM(0.9*VLOOKUP($D9,$A8:$B15,2,FALSE)+0.4*VLOOKUP($G30,$A8:$B15,2,FALSE))</f>
        <v>0</v>
      </c>
      <c r="I23" s="6">
        <f>SUM(0.8*VLOOKUP($D9,$A8:$B15,2,FALSE)+0.4*VLOOKUP($G30,$A8:$B15,2,FALSE))</f>
        <v>0</v>
      </c>
      <c r="J23" s="6">
        <f>SUM(0.7*VLOOKUP($D9,$A8:$B15,2,FALSE)+0.4*VLOOKUP($G30,$A8:$B15,2,FALSE))</f>
        <v>0</v>
      </c>
      <c r="K23" s="6">
        <f>SUM(0.6*VLOOKUP($D9,$A8:$B15,2,FALSE)+0.4*VLOOKUP($G30,$A8:$B15,2,FALSE))</f>
        <v>0</v>
      </c>
      <c r="L23" s="6">
        <f>SUM(0.5*VLOOKUP($D9,$A8:$B15,2,FALSE)+0.4*VLOOKUP($G30,$A8:$B15,2,FALSE))</f>
        <v>0</v>
      </c>
      <c r="M23" s="6">
        <f>SUM(0.4*VLOOKUP($D9,$A8:$B15,2,FALSE)+0.4*VLOOKUP($G30,$A8:$B15,2,FALSE))</f>
        <v>0</v>
      </c>
      <c r="N23" s="6">
        <f>SUM(0.3*VLOOKUP($D9,$A8:$B15,2,FALSE)+0.4*VLOOKUP($G30,$A8:$B15,2,FALSE))</f>
        <v>0</v>
      </c>
      <c r="O23" s="6">
        <f>SUM(0.2*VLOOKUP($D9,$A8:$B15,2,FALSE)+0.4*VLOOKUP($G30,$A8:$B15,2,FALSE))</f>
        <v>0</v>
      </c>
      <c r="P23" s="6">
        <f>SUM(0.1*VLOOKUP($D9,$A8:$B15,2,FALSE)+0.4*VLOOKUP($G30,$A8:$B15,2,FALSE))</f>
        <v>0</v>
      </c>
      <c r="Q23" s="6">
        <f>SUM(0*VLOOKUP($D9,$A8:$B15,2,FALSE)+0.4*VLOOKUP($G30,$A8:$B15,2,FALSE))</f>
        <v>0</v>
      </c>
      <c r="R23" s="6">
        <f>SUM(0.1*VLOOKUP($AB9,$A8:$B15,2,FALSE)+0.4*VLOOKUP($G30,$A8:$B15,2,FALSE))</f>
        <v>0</v>
      </c>
      <c r="S23" s="6">
        <f>SUM(0.2*VLOOKUP($AB9,$A8:$B15,2,FALSE)+0.4*VLOOKUP($G30,$A8:$B15,2,FALSE))</f>
        <v>0</v>
      </c>
      <c r="T23" s="6">
        <f>SUM(0.3*VLOOKUP($AB9,$A8:$B15,2,FALSE)+0.4*VLOOKUP($G30,$A8:$B15,2,FALSE))</f>
        <v>0</v>
      </c>
      <c r="U23" s="6">
        <f>SUM(0.4*VLOOKUP($AB9,$A8:$B15,2,FALSE)+0.4*VLOOKUP($G30,$A8:$B15,2,FALSE))</f>
        <v>0</v>
      </c>
      <c r="V23" s="6">
        <f>SUM(0.5*VLOOKUP($AB9,$A8:$B15,2,FALSE)+0.4*VLOOKUP($G30,$A8:$B15,2,FALSE))</f>
        <v>0</v>
      </c>
      <c r="W23" s="6">
        <f>SUM(0.6*VLOOKUP($AB9,$A8:$B15,2,FALSE)+0.4*VLOOKUP($G30,$A8:$B15,2,FALSE))</f>
        <v>0</v>
      </c>
      <c r="X23" s="6">
        <f>SUM(0.7*VLOOKUP($AB9,$A8:$B15,2,FALSE)+0.4*VLOOKUP($G30,$A8:$B15,2,FALSE))</f>
        <v>0</v>
      </c>
      <c r="Y23" s="6">
        <f>SUM(0.8*VLOOKUP($AB9,$A8:$B15,2,FALSE)+0.4*VLOOKUP($G30,$A8:$B15,2,FALSE))</f>
        <v>0</v>
      </c>
      <c r="Z23" s="6">
        <f>SUM(0.9*VLOOKUP($AB9,$A8:$B15,2,FALSE)+0.4*VLOOKUP($G30,$A8:$B15,2,FALSE))</f>
        <v>0</v>
      </c>
      <c r="AA23" s="6">
        <f>SUM(1*VLOOKUP($AB9,$A8:$B15,2,FALSE)+0.4*VLOOKUP($G30,$A8:$B15,2,FALSE))</f>
        <v>0</v>
      </c>
      <c r="AB23" s="13"/>
      <c r="AC23" s="13"/>
      <c r="AD23" s="14"/>
    </row>
    <row r="24" spans="3:30" x14ac:dyDescent="0.25">
      <c r="D24" s="30"/>
      <c r="E24" s="13"/>
      <c r="F24" s="13"/>
      <c r="G24" s="6">
        <f>SUM(1*VLOOKUP($D9,$A8:$B15,2,FALSE)+0.5*VLOOKUP($G30,$A8:$B15,2,FALSE))</f>
        <v>0</v>
      </c>
      <c r="H24" s="6">
        <f>SUM(0.9*VLOOKUP($D9,$A8:$B15,2,FALSE)+0.5*VLOOKUP($G30,$A8:$B15,2,FALSE))</f>
        <v>0</v>
      </c>
      <c r="I24" s="6">
        <f>SUM(0.8*VLOOKUP($D9,$A8:$B15,2,FALSE)+0.5*VLOOKUP($G30,$A8:$B15,2,FALSE))</f>
        <v>0</v>
      </c>
      <c r="J24" s="6">
        <f>SUM(0.7*VLOOKUP($D9,$A8:$B15,2,FALSE)+0.5*VLOOKUP($G30,$A8:$B15,2,FALSE))</f>
        <v>0</v>
      </c>
      <c r="K24" s="6">
        <f>SUM(0.6*VLOOKUP($D9,$A8:$B15,2,FALSE)+0.5*VLOOKUP($G30,$A8:$B15,2,FALSE))</f>
        <v>0</v>
      </c>
      <c r="L24" s="6">
        <f>SUM(0.5*VLOOKUP($D9,$A8:$B15,2,FALSE)+0.5*VLOOKUP($G30,$A8:$B15,2,FALSE))</f>
        <v>0</v>
      </c>
      <c r="M24" s="6">
        <f>SUM(0.4*VLOOKUP($D9,$A8:$B15,2,FALSE)+0.5*VLOOKUP($G30,$A8:$B15,2,FALSE))</f>
        <v>0</v>
      </c>
      <c r="N24" s="6">
        <f>SUM(0.3*VLOOKUP($D9,$A8:$B15,2,FALSE)+0.5*VLOOKUP($G30,$A8:$B15,2,FALSE))</f>
        <v>0</v>
      </c>
      <c r="O24" s="6">
        <f>SUM(0.2*VLOOKUP($D9,$A8:$B15,2,FALSE)+0.5*VLOOKUP($G30,$A8:$B15,2,FALSE))</f>
        <v>0</v>
      </c>
      <c r="P24" s="6">
        <f>SUM(0.1*VLOOKUP($D9,$A8:$B15,2,FALSE)+0.5*VLOOKUP($G30,$A8:$B15,2,FALSE))</f>
        <v>0</v>
      </c>
      <c r="Q24" s="6">
        <f>SUM(0*VLOOKUP($D9,$A8:$B15,2,FALSE)+0.5*VLOOKUP($G30,$A8:$B15,2,FALSE))</f>
        <v>0</v>
      </c>
      <c r="R24" s="6">
        <f>SUM(0.1*VLOOKUP($AB9,$A8:$B15,2,FALSE)+0.5*VLOOKUP($G30,$A8:$B15,2,FALSE))</f>
        <v>0</v>
      </c>
      <c r="S24" s="6">
        <f>SUM(0.2*VLOOKUP($AB9,$A8:$B15,2,FALSE)+0.5*VLOOKUP($G30,$A8:$B15,2,FALSE))</f>
        <v>0</v>
      </c>
      <c r="T24" s="6">
        <f>SUM(0.3*VLOOKUP($AB9,$A8:$B15,2,FALSE)+0.5*VLOOKUP($G30,$A8:$B15,2,FALSE))</f>
        <v>0</v>
      </c>
      <c r="U24" s="6">
        <f>SUM(0.4*VLOOKUP($AB9,$A8:$B15,2,FALSE)+0.5*VLOOKUP($G30,$A8:$B15,2,FALSE))</f>
        <v>0</v>
      </c>
      <c r="V24" s="6">
        <f>SUM(0.5*VLOOKUP($AB9,$A8:$B15,2,FALSE)+0.5*VLOOKUP($G30,$A8:$B15,2,FALSE))</f>
        <v>0</v>
      </c>
      <c r="W24" s="6">
        <f>SUM(0.6*VLOOKUP($AB9,$A8:$B15,2,FALSE)+0.5*VLOOKUP($G30,$A8:$B15,2,FALSE))</f>
        <v>0</v>
      </c>
      <c r="X24" s="6">
        <f>SUM(0.7*VLOOKUP($AB9,$A8:$B15,2,FALSE)+0.5*VLOOKUP($G30,$A8:$B15,2,FALSE))</f>
        <v>0</v>
      </c>
      <c r="Y24" s="6">
        <f>SUM(0.8*VLOOKUP($AB9,$A8:$B15,2,FALSE)+0.5*VLOOKUP($G30,$A8:$B15,2,FALSE))</f>
        <v>0</v>
      </c>
      <c r="Z24" s="6">
        <f>SUM(0.9*VLOOKUP($AB9,$A8:$B15,2,FALSE)+0.5*VLOOKUP($G30,$A8:$B15,2,FALSE))</f>
        <v>0</v>
      </c>
      <c r="AA24" s="6">
        <f>SUM(1*VLOOKUP($AB9,$A8:$B15,2,FALSE)+0.5*VLOOKUP($G30,$A8:$B15,2,FALSE))</f>
        <v>0</v>
      </c>
      <c r="AB24" s="13"/>
      <c r="AC24" s="13"/>
      <c r="AD24" s="14"/>
    </row>
    <row r="25" spans="3:30" x14ac:dyDescent="0.25">
      <c r="D25" s="30"/>
      <c r="E25" s="13"/>
      <c r="F25" s="13"/>
      <c r="G25" s="6">
        <f>SUM(1*VLOOKUP($D9,$A8:$B15,2,FALSE)+0.6*VLOOKUP($G30,$A8:$B15,2,FALSE))</f>
        <v>0</v>
      </c>
      <c r="H25" s="6">
        <f>SUM(0.9*VLOOKUP($D9,$A8:$B15,2,FALSE)+0.6*VLOOKUP($G30,$A8:$B15,2,FALSE))</f>
        <v>0</v>
      </c>
      <c r="I25" s="6">
        <f>SUM(0.8*VLOOKUP($D9,$A8:$B15,2,FALSE)+0.6*VLOOKUP($G30,$A8:$B15,2,FALSE))</f>
        <v>0</v>
      </c>
      <c r="J25" s="6">
        <f>SUM(0.7*VLOOKUP($D9,$A8:$B15,2,FALSE)+0.6*VLOOKUP($G30,$A8:$B15,2,FALSE))</f>
        <v>0</v>
      </c>
      <c r="K25" s="6">
        <f>SUM(0.6*VLOOKUP($D9,$A8:$B15,2,FALSE)+0.6*VLOOKUP($G30,$A8:$B15,2,FALSE))</f>
        <v>0</v>
      </c>
      <c r="L25" s="6">
        <f>SUM(0.5*VLOOKUP($D9,$A8:$B15,2,FALSE)+0.6*VLOOKUP($G30,$A8:$B15,2,FALSE))</f>
        <v>0</v>
      </c>
      <c r="M25" s="6">
        <f>SUM(0.4*VLOOKUP($D9,$A8:$B15,2,FALSE)+0.6*VLOOKUP($G30,$A8:$B15,2,FALSE))</f>
        <v>0</v>
      </c>
      <c r="N25" s="6">
        <f>SUM(0.3*VLOOKUP($D9,$A8:$B15,2,FALSE)+0.6*VLOOKUP($G30,$A8:$B15,2,FALSE))</f>
        <v>0</v>
      </c>
      <c r="O25" s="6">
        <f>SUM(0.2*VLOOKUP($D9,$A8:$B15,2,FALSE)+0.6*VLOOKUP($G30,$A8:$B15,2,FALSE))</f>
        <v>0</v>
      </c>
      <c r="P25" s="6">
        <f>SUM(0.1*VLOOKUP($D9,$A8:$B15,2,FALSE)+0.6*VLOOKUP($G30,$A8:$B15,2,FALSE))</f>
        <v>0</v>
      </c>
      <c r="Q25" s="6">
        <f>SUM(0*VLOOKUP($D9,$A8:$B15,2,FALSE)+0.6*VLOOKUP($G30,$A8:$B15,2,FALSE))</f>
        <v>0</v>
      </c>
      <c r="R25" s="6">
        <f>SUM(0.1*VLOOKUP($AB9,$A8:$B15,2,FALSE)+0.6*VLOOKUP($G30,$A8:$B15,2,FALSE))</f>
        <v>0</v>
      </c>
      <c r="S25" s="6">
        <f>SUM(0.2*VLOOKUP($AB9,$A8:$B15,2,FALSE)+0.6*VLOOKUP($G30,$A8:$B15,2,FALSE))</f>
        <v>0</v>
      </c>
      <c r="T25" s="6">
        <f>SUM(0.3*VLOOKUP($AB9,$A8:$B15,2,FALSE)+0.6*VLOOKUP($G30,$A8:$B15,2,FALSE))</f>
        <v>0</v>
      </c>
      <c r="U25" s="6">
        <f>SUM(0.4*VLOOKUP($AB9,$A8:$B15,2,FALSE)+0.6*VLOOKUP($G30,$A8:$B15,2,FALSE))</f>
        <v>0</v>
      </c>
      <c r="V25" s="6">
        <f>SUM(0.5*VLOOKUP($AB9,$A8:$B15,2,FALSE)+0.6*VLOOKUP($G30,$A8:$B15,2,FALSE))</f>
        <v>0</v>
      </c>
      <c r="W25" s="6">
        <f>SUM(0.6*VLOOKUP($AB9,$A8:$B15,2,FALSE)+0.6*VLOOKUP($G30,$A8:$B15,2,FALSE))</f>
        <v>0</v>
      </c>
      <c r="X25" s="6">
        <f>SUM(0.7*VLOOKUP($AB9,$A8:$B15,2,FALSE)+0.6*VLOOKUP($G30,$A8:$B15,2,FALSE))</f>
        <v>0</v>
      </c>
      <c r="Y25" s="6">
        <f>SUM(0.8*VLOOKUP($AB9,$A8:$B15,2,FALSE)+0.6*VLOOKUP($G30,$A8:$B15,2,FALSE))</f>
        <v>0</v>
      </c>
      <c r="Z25" s="6">
        <f>SUM(0.9*VLOOKUP($AB9,$A8:$B15,2,FALSE)+0.6*VLOOKUP($G30,$A8:$B15,2,FALSE))</f>
        <v>0</v>
      </c>
      <c r="AA25" s="6">
        <f>SUM(1*VLOOKUP($AB9,$A8:$B15,2,FALSE)+0.6*VLOOKUP($G30,$A8:$B15,2,FALSE))</f>
        <v>0</v>
      </c>
      <c r="AB25" s="13"/>
      <c r="AC25" s="13"/>
      <c r="AD25" s="14"/>
    </row>
    <row r="26" spans="3:30" x14ac:dyDescent="0.25">
      <c r="D26" s="30"/>
      <c r="E26" s="13"/>
      <c r="F26" s="13"/>
      <c r="G26" s="6">
        <f>SUM(1*VLOOKUP($D9,$A8:$B15,2,FALSE)+0.7*VLOOKUP($G30,$A8:$B15,2,FALSE))</f>
        <v>0</v>
      </c>
      <c r="H26" s="6">
        <f>SUM(0.9*VLOOKUP($D9,$A8:$B15,2,FALSE)+0.7*VLOOKUP($G30,$A8:$B15,2,FALSE))</f>
        <v>0</v>
      </c>
      <c r="I26" s="6">
        <f>SUM(0.8*VLOOKUP($D9,$A8:$B15,2,FALSE)+0.7*VLOOKUP($G30,$A8:$B15,2,FALSE))</f>
        <v>0</v>
      </c>
      <c r="J26" s="6">
        <f>SUM(0.7*VLOOKUP($D9,$A8:$B15,2,FALSE)+0.7*VLOOKUP($G30,$A8:$B15,2,FALSE))</f>
        <v>0</v>
      </c>
      <c r="K26" s="6">
        <f>SUM(0.6*VLOOKUP($D9,$A8:$B15,2,FALSE)+0.7*VLOOKUP($G30,$A8:$B15,2,FALSE))</f>
        <v>0</v>
      </c>
      <c r="L26" s="6">
        <f>SUM(0.5*VLOOKUP($D9,$A8:$B15,2,FALSE)+0.7*VLOOKUP($G30,$A8:$B15,2,FALSE))</f>
        <v>0</v>
      </c>
      <c r="M26" s="6">
        <f>SUM(0.4*VLOOKUP($D9,$A8:$B15,2,FALSE)+0.7*VLOOKUP($G30,$A8:$B15,2,FALSE))</f>
        <v>0</v>
      </c>
      <c r="N26" s="6">
        <f>SUM(0.3*VLOOKUP($D9,$A8:$B15,2,FALSE)+0.7*VLOOKUP($G30,$A8:$B15,2,FALSE))</f>
        <v>0</v>
      </c>
      <c r="O26" s="6">
        <f>SUM(0.2*VLOOKUP($D9,$A8:$B15,2,FALSE)+0.7*VLOOKUP($G30,$A8:$B15,2,FALSE))</f>
        <v>0</v>
      </c>
      <c r="P26" s="6">
        <f>SUM(0.1*VLOOKUP($D9,$A8:$B15,2,FALSE)+0.7*VLOOKUP($G30,$A8:$B15,2,FALSE))</f>
        <v>0</v>
      </c>
      <c r="Q26" s="6">
        <f>SUM(0*VLOOKUP($D9,$A8:$B15,2,FALSE)+0.7*VLOOKUP($G30,$A8:$B15,2,FALSE))</f>
        <v>0</v>
      </c>
      <c r="R26" s="6">
        <f>SUM(0.1*VLOOKUP($AB9,$A8:$B15,2,FALSE)+0.7*VLOOKUP($G30,$A8:$B15,2,FALSE))</f>
        <v>0</v>
      </c>
      <c r="S26" s="6">
        <f>SUM(0.2*VLOOKUP($AB9,$A8:$B15,2,FALSE)+0.7*VLOOKUP($G30,$A8:$B15,2,FALSE))</f>
        <v>0</v>
      </c>
      <c r="T26" s="6">
        <f>SUM(0.3*VLOOKUP($AB9,$A8:$B15,2,FALSE)+0.7*VLOOKUP($G30,$A8:$B15,2,FALSE))</f>
        <v>0</v>
      </c>
      <c r="U26" s="6">
        <f>SUM(0.4*VLOOKUP($AB9,$A8:$B15,2,FALSE)+0.7*VLOOKUP($G30,$A8:$B15,2,FALSE))</f>
        <v>0</v>
      </c>
      <c r="V26" s="6">
        <f>SUM(0.5*VLOOKUP($AB9,$A8:$B15,2,FALSE)+0.7*VLOOKUP($G30,$A8:$B15,2,FALSE))</f>
        <v>0</v>
      </c>
      <c r="W26" s="6">
        <f>SUM(0.6*VLOOKUP($AB9,$A8:$B15,2,FALSE)+0.7*VLOOKUP($G30,$A8:$B15,2,FALSE))</f>
        <v>0</v>
      </c>
      <c r="X26" s="6">
        <f>SUM(0.7*VLOOKUP($AB9,$A8:$B15,2,FALSE)+0.7*VLOOKUP($G30,$A8:$B15,2,FALSE))</f>
        <v>0</v>
      </c>
      <c r="Y26" s="6">
        <f>SUM(0.8*VLOOKUP($AB9,$A8:$B15,2,FALSE)+0.7*VLOOKUP($G30,$A8:$B15,2,FALSE))</f>
        <v>0</v>
      </c>
      <c r="Z26" s="6">
        <f>SUM(0.9*VLOOKUP($AB9,$A8:$B15,2,FALSE)+0.7*VLOOKUP($G30,$A8:$B15,2,FALSE))</f>
        <v>0</v>
      </c>
      <c r="AA26" s="6">
        <f>SUM(1*VLOOKUP($AB9,$A8:$B15,2,FALSE)+0.7*VLOOKUP($G30,$A8:$B15,2,FALSE))</f>
        <v>0</v>
      </c>
      <c r="AB26" s="13"/>
      <c r="AC26" s="13"/>
      <c r="AD26" s="14"/>
    </row>
    <row r="27" spans="3:30" x14ac:dyDescent="0.25">
      <c r="D27" s="30"/>
      <c r="E27" s="13"/>
      <c r="F27" s="13"/>
      <c r="G27" s="6">
        <f>SUM(1*VLOOKUP($D9,$A8:$B15,2,FALSE)+0.8*VLOOKUP($G30,$A8:$B15,2,FALSE))</f>
        <v>0</v>
      </c>
      <c r="H27" s="6">
        <f>SUM(0.9*VLOOKUP($D9,$A8:$B15,2,FALSE)+0.8*VLOOKUP($G30,$A8:$B15,2,FALSE))</f>
        <v>0</v>
      </c>
      <c r="I27" s="6">
        <f>SUM(0.8*VLOOKUP($D9,$A8:$B15,2,FALSE)+0.8*VLOOKUP($G30,$A8:$B15,2,FALSE))</f>
        <v>0</v>
      </c>
      <c r="J27" s="6">
        <f>SUM(0.7*VLOOKUP($D9,$A8:$B15,2,FALSE)+0.8*VLOOKUP($G30,$A8:$B15,2,FALSE))</f>
        <v>0</v>
      </c>
      <c r="K27" s="6">
        <f>SUM(0.6*VLOOKUP($D9,$A8:$B15,2,FALSE)+0.8*VLOOKUP($G30,$A8:$B15,2,FALSE))</f>
        <v>0</v>
      </c>
      <c r="L27" s="6">
        <f>SUM(0.5*VLOOKUP($D9,$A8:$B15,2,FALSE)+0.8*VLOOKUP($G30,$A8:$B15,2,FALSE))</f>
        <v>0</v>
      </c>
      <c r="M27" s="6">
        <f>SUM(0.4*VLOOKUP($D9,$A8:$B15,2,FALSE)+0.8*VLOOKUP($G30,$A8:$B15,2,FALSE))</f>
        <v>0</v>
      </c>
      <c r="N27" s="6">
        <f>SUM(0.3*VLOOKUP($D9,$A8:$B15,2,FALSE)+0.8*VLOOKUP($G30,$A8:$B15,2,FALSE))</f>
        <v>0</v>
      </c>
      <c r="O27" s="6">
        <f>SUM(0.2*VLOOKUP($D9,$A8:$B15,2,FALSE)+0.8*VLOOKUP($G30,$A8:$B15,2,FALSE))</f>
        <v>0</v>
      </c>
      <c r="P27" s="6">
        <f>SUM(0.1*VLOOKUP($D9,$A8:$B15,2,FALSE)+0.8*VLOOKUP($G30,$A8:$B15,2,FALSE))</f>
        <v>0</v>
      </c>
      <c r="Q27" s="6">
        <f>SUM(0*VLOOKUP($D9,$A8:$B15,2,FALSE)+0.8*VLOOKUP($G30,$A8:$B15,2,FALSE))</f>
        <v>0</v>
      </c>
      <c r="R27" s="6">
        <f>SUM(0.1*VLOOKUP($AB9,$A8:$B15,2,FALSE)+0.8*VLOOKUP($G30,$A8:$B15,2,FALSE))</f>
        <v>0</v>
      </c>
      <c r="S27" s="6">
        <f>SUM(0.2*VLOOKUP($AB9,$A8:$B15,2,FALSE)+0.8*VLOOKUP($G30,$A8:$B15,2,FALSE))</f>
        <v>0</v>
      </c>
      <c r="T27" s="6">
        <f>SUM(0.3*VLOOKUP($AB9,$A8:$B15,2,FALSE)+0.8*VLOOKUP($G30,$A8:$B15,2,FALSE))</f>
        <v>0</v>
      </c>
      <c r="U27" s="6">
        <f>SUM(0.4*VLOOKUP($AB9,$A8:$B15,2,FALSE)+0.8*VLOOKUP($G30,$A8:$B15,2,FALSE))</f>
        <v>0</v>
      </c>
      <c r="V27" s="6">
        <f>SUM(0.5*VLOOKUP($AB9,$A8:$B15,2,FALSE)+0.8*VLOOKUP($G30,$A8:$B15,2,FALSE))</f>
        <v>0</v>
      </c>
      <c r="W27" s="6">
        <f>SUM(0.6*VLOOKUP($AB9,$A8:$B15,2,FALSE)+0.8*VLOOKUP($G30,$A8:$B15,2,FALSE))</f>
        <v>0</v>
      </c>
      <c r="X27" s="6">
        <f>SUM(0.7*VLOOKUP($AB9,$A8:$B15,2,FALSE)+0.8*VLOOKUP($G30,$A8:$B15,2,FALSE))</f>
        <v>0</v>
      </c>
      <c r="Y27" s="6">
        <f>SUM(0.8*VLOOKUP($AB9,$A8:$B15,2,FALSE)+0.8*VLOOKUP($G30,$A8:$B15,2,FALSE))</f>
        <v>0</v>
      </c>
      <c r="Z27" s="6">
        <f>SUM(0.9*VLOOKUP($AB9,$A8:$B15,2,FALSE)+0.8*VLOOKUP($G30,$A8:$B15,2,FALSE))</f>
        <v>0</v>
      </c>
      <c r="AA27" s="6">
        <f>SUM(1*VLOOKUP($AB9,$A8:$B15,2,FALSE)+0.8*VLOOKUP($G30,$A8:$B15,2,FALSE))</f>
        <v>0</v>
      </c>
      <c r="AB27" s="13"/>
      <c r="AC27" s="13"/>
      <c r="AD27" s="14"/>
    </row>
    <row r="28" spans="3:30" x14ac:dyDescent="0.25">
      <c r="D28" s="30"/>
      <c r="E28" s="13"/>
      <c r="F28" s="13"/>
      <c r="G28" s="6">
        <f>SUM(1*VLOOKUP($D9,$A8:$B15,2,FALSE)+0.9*VLOOKUP($G30,$A8:$B15,2,FALSE))</f>
        <v>0</v>
      </c>
      <c r="H28" s="6">
        <f>SUM(0.9*VLOOKUP($D9,$A8:$B15,2,FALSE)+0.9*VLOOKUP($G30,$A8:$B15,2,FALSE))</f>
        <v>0</v>
      </c>
      <c r="I28" s="6">
        <f>SUM(0.8*VLOOKUP($D9,$A8:$B15,2,FALSE)+0.9*VLOOKUP($G30,$A8:$B15,2,FALSE))</f>
        <v>0</v>
      </c>
      <c r="J28" s="6">
        <f>SUM(0.7*VLOOKUP($D9,$A8:$B15,2,FALSE)+0.9*VLOOKUP($G30,$A8:$B15,2,FALSE))</f>
        <v>0</v>
      </c>
      <c r="K28" s="6">
        <f>SUM(0.6*VLOOKUP($D9,$A8:$B15,2,FALSE)+0.9*VLOOKUP($G30,$A8:$B15,2,FALSE))</f>
        <v>0</v>
      </c>
      <c r="L28" s="6">
        <f>SUM(0.5*VLOOKUP($D9,$A8:$B15,2,FALSE)+0.9*VLOOKUP($G30,$A8:$B15,2,FALSE))</f>
        <v>0</v>
      </c>
      <c r="M28" s="6">
        <f>SUM(0.4*VLOOKUP($D9,$A8:$B15,2,FALSE)+0.9*VLOOKUP($G30,$A8:$B15,2,FALSE))</f>
        <v>0</v>
      </c>
      <c r="N28" s="6">
        <f>SUM(0.3*VLOOKUP($D9,$A8:$B15,2,FALSE)+0.9*VLOOKUP($G30,$A8:$B15,2,FALSE))</f>
        <v>0</v>
      </c>
      <c r="O28" s="6">
        <f>SUM(0.2*VLOOKUP($D9,$A8:$B15,2,FALSE)+0.9*VLOOKUP($G30,$A8:$B15,2,FALSE))</f>
        <v>0</v>
      </c>
      <c r="P28" s="6">
        <f>SUM(0.1*VLOOKUP($D9,$A8:$B15,2,FALSE)+0.9*VLOOKUP($G30,$A8:$B15,2,FALSE))</f>
        <v>0</v>
      </c>
      <c r="Q28" s="6">
        <f>SUM(0*VLOOKUP($D9,$A8:$B15,2,FALSE)+0.9*VLOOKUP($G30,$A8:$B15,2,FALSE))</f>
        <v>0</v>
      </c>
      <c r="R28" s="6">
        <f>SUM(0.1*VLOOKUP($AB9,$A8:$B15,2,FALSE)+0.9*VLOOKUP($G30,$A8:$B15,2,FALSE))</f>
        <v>0</v>
      </c>
      <c r="S28" s="6">
        <f>SUM(0.2*VLOOKUP($AB9,$A8:$B15,2,FALSE)+0.9*VLOOKUP($G30,$A8:$B15,2,FALSE))</f>
        <v>0</v>
      </c>
      <c r="T28" s="6">
        <f>SUM(0.3*VLOOKUP($AB9,$A8:$B15,2,FALSE)+0.9*VLOOKUP($G30,$A8:$B15,2,FALSE))</f>
        <v>0</v>
      </c>
      <c r="U28" s="6">
        <f>SUM(0.4*VLOOKUP($AB9,$A8:$B15,2,FALSE)+0.9*VLOOKUP($G30,$A8:$B15,2,FALSE))</f>
        <v>0</v>
      </c>
      <c r="V28" s="6">
        <f>SUM(0.5*VLOOKUP($AB9,$A8:$B15,2,FALSE)+0.9*VLOOKUP($G30,$A8:$B15,2,FALSE))</f>
        <v>0</v>
      </c>
      <c r="W28" s="6">
        <f>SUM(0.6*VLOOKUP($AB9,$A8:$B15,2,FALSE)+0.9*VLOOKUP($G30,$A8:$B15,2,FALSE))</f>
        <v>0</v>
      </c>
      <c r="X28" s="6">
        <f>SUM(0.7*VLOOKUP($AB9,$A8:$B15,2,FALSE)+0.9*VLOOKUP($G30,$A8:$B15,2,FALSE))</f>
        <v>0</v>
      </c>
      <c r="Y28" s="6">
        <f>SUM(0.8*VLOOKUP($AB9,$A8:$B15,2,FALSE)+0.9*VLOOKUP($G30,$A8:$B15,2,FALSE))</f>
        <v>0</v>
      </c>
      <c r="Z28" s="6">
        <f>SUM(0.9*VLOOKUP($AB9,$A8:$B15,2,FALSE)+0.9*VLOOKUP($G30,$A8:$B15,2,FALSE))</f>
        <v>0</v>
      </c>
      <c r="AA28" s="6">
        <f>SUM(1*VLOOKUP($AB9,$A8:$B15,2,FALSE)+0.9*VLOOKUP($G30,$A8:$B15,2,FALSE))</f>
        <v>0</v>
      </c>
      <c r="AB28" s="13"/>
      <c r="AC28" s="13"/>
      <c r="AD28" s="14"/>
    </row>
    <row r="29" spans="3:30" ht="15.75" thickBot="1" x14ac:dyDescent="0.3">
      <c r="D29" s="31"/>
      <c r="E29" s="15"/>
      <c r="F29" s="15"/>
      <c r="G29" s="6">
        <f>SUM(1*VLOOKUP($D9,$A8:$B15,2,FALSE)+1*VLOOKUP($G30,$A8:$B15,2,FALSE))</f>
        <v>0</v>
      </c>
      <c r="H29" s="6">
        <f>SUM(0.9*VLOOKUP($D9,$A8:$B15,2,FALSE)+1*VLOOKUP($G30,$A8:$B15,2,FALSE))</f>
        <v>0</v>
      </c>
      <c r="I29" s="6">
        <f>SUM(0.8*VLOOKUP($D9,$A8:$B15,2,FALSE)+1*VLOOKUP($G30,$A8:$B15,2,FALSE))</f>
        <v>0</v>
      </c>
      <c r="J29" s="6">
        <f>SUM(0.7*VLOOKUP($D9,$A8:$B15,2,FALSE)+1*VLOOKUP($G30,$A8:$B15,2,FALSE))</f>
        <v>0</v>
      </c>
      <c r="K29" s="6">
        <f>SUM(0.6*VLOOKUP($D9,$A8:$B15,2,FALSE)+1*VLOOKUP($G30,$A8:$B15,2,FALSE))</f>
        <v>0</v>
      </c>
      <c r="L29" s="6">
        <f>SUM(0.5*VLOOKUP($D9,$A8:$B15,2,FALSE)+1*VLOOKUP($G30,$A8:$B15,2,FALSE))</f>
        <v>0</v>
      </c>
      <c r="M29" s="6">
        <f>SUM(0.4*VLOOKUP($D9,$A8:$B15,2,FALSE)+1*VLOOKUP($G30,$A8:$B15,2,FALSE))</f>
        <v>0</v>
      </c>
      <c r="N29" s="6">
        <f>SUM(0.3*VLOOKUP($D9,$A8:$B15,2,FALSE)+1*VLOOKUP($G30,$A8:$B15,2,FALSE))</f>
        <v>0</v>
      </c>
      <c r="O29" s="6">
        <f>SUM(0.2*VLOOKUP($D9,$A8:$B15,2,FALSE)+1*VLOOKUP($G30,$A8:$B15,2,FALSE))</f>
        <v>0</v>
      </c>
      <c r="P29" s="6">
        <f>SUM(0.1*VLOOKUP($D9,$A8:$B15,2,FALSE)+1*VLOOKUP($G30,$A8:$B15,2,FALSE))</f>
        <v>0</v>
      </c>
      <c r="Q29" s="6">
        <f>SUM(0*VLOOKUP($D9,$A8:$B15,2,FALSE)+1*VLOOKUP($G30,$A8:$B15,2,FALSE))</f>
        <v>0</v>
      </c>
      <c r="R29" s="6">
        <f>SUM(0.1*VLOOKUP($AB9,$A8:$B15,2,FALSE)+1*VLOOKUP($G30,$A8:$B15,2,FALSE))</f>
        <v>0</v>
      </c>
      <c r="S29" s="6">
        <f>SUM(0.2*VLOOKUP($AB9,$A8:$B15,2,FALSE)+1*VLOOKUP($G30,$A8:$B15,2,FALSE))</f>
        <v>0</v>
      </c>
      <c r="T29" s="6">
        <f>SUM(0.3*VLOOKUP($AB9,$A8:$B15,2,FALSE)+1*VLOOKUP($G30,$A8:$B15,2,FALSE))</f>
        <v>0</v>
      </c>
      <c r="U29" s="6">
        <f>SUM(0.4*VLOOKUP($AB9,$A8:$B15,2,FALSE)+1*VLOOKUP($G30,$A8:$B15,2,FALSE))</f>
        <v>0</v>
      </c>
      <c r="V29" s="6">
        <f>SUM(0.5*VLOOKUP($AB9,$A8:$B15,2,FALSE)+1*VLOOKUP($G30,$A8:$B15,2,FALSE))</f>
        <v>0</v>
      </c>
      <c r="W29" s="6">
        <f>SUM(0.6*VLOOKUP($AB9,$A8:$B15,2,FALSE)+1*VLOOKUP($G30,$A8:$B15,2,FALSE))</f>
        <v>0</v>
      </c>
      <c r="X29" s="6">
        <f>SUM(0.7*VLOOKUP($AB9,$A8:$B15,2,FALSE)+1*VLOOKUP($G30,$A8:$B15,2,FALSE))</f>
        <v>0</v>
      </c>
      <c r="Y29" s="6">
        <f>SUM(0.8*VLOOKUP($AB9,$A8:$B15,2,FALSE)+1*VLOOKUP($G30,$A8:$B15,2,FALSE))</f>
        <v>0</v>
      </c>
      <c r="Z29" s="6">
        <f>SUM(0.9*VLOOKUP($AB9,$A8:$B15,2,FALSE)+1*VLOOKUP($G30,$A8:$B15,2,FALSE))</f>
        <v>0</v>
      </c>
      <c r="AA29" s="6">
        <f>SUM(1*VLOOKUP($AB9,$A8:$B15,2,FALSE)+1*VLOOKUP($G30,$A8:$B15,2,FALSE))</f>
        <v>0</v>
      </c>
      <c r="AB29" s="15"/>
      <c r="AC29" s="15"/>
      <c r="AD29" s="16"/>
    </row>
    <row r="30" spans="3:30" x14ac:dyDescent="0.25">
      <c r="G30" s="23" t="str">
        <f>C6</f>
        <v>Area 4</v>
      </c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5"/>
    </row>
    <row r="31" spans="3:30" x14ac:dyDescent="0.25">
      <c r="G31" s="23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5"/>
    </row>
    <row r="32" spans="3:30" x14ac:dyDescent="0.25">
      <c r="G32" s="23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5"/>
    </row>
    <row r="33" spans="7:27" x14ac:dyDescent="0.25">
      <c r="G33" s="23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5"/>
    </row>
    <row r="34" spans="7:27" x14ac:dyDescent="0.25">
      <c r="G34" s="23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5"/>
    </row>
    <row r="35" spans="7:27" x14ac:dyDescent="0.25">
      <c r="G35" s="23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5"/>
    </row>
    <row r="36" spans="7:27" ht="15.75" thickBot="1" x14ac:dyDescent="0.3">
      <c r="G36" s="26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8"/>
    </row>
  </sheetData>
  <sheetProtection algorithmName="SHA-512" hashValue="cWvSeEENI0qrQgPRqBfggs42QwNMMGhn/OOdlbrcyoBvz9TPN47ImWzRqKWitb8scGXQahx1yyg8WPJP4E/j8A==" saltValue="x/eLUZnHc/tGhfQ59gXASw==" spinCount="100000" sheet="1" objects="1" scenarios="1"/>
  <mergeCells count="4">
    <mergeCell ref="AB9:AD29"/>
    <mergeCell ref="G2:AA8"/>
    <mergeCell ref="G30:AA36"/>
    <mergeCell ref="D9:F29"/>
  </mergeCells>
  <phoneticPr fontId="4" type="noConversion"/>
  <conditionalFormatting sqref="G9:AA29">
    <cfRule type="colorScale" priority="2">
      <colorScale>
        <cfvo type="num" val="1"/>
        <cfvo type="num" val="8"/>
        <color rgb="FF00B0F0"/>
        <color rgb="FF43682A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Simulated Experiment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Zuroff</dc:creator>
  <cp:lastModifiedBy>Stacy Craft</cp:lastModifiedBy>
  <dcterms:created xsi:type="dcterms:W3CDTF">2021-12-08T21:16:45Z</dcterms:created>
  <dcterms:modified xsi:type="dcterms:W3CDTF">2021-12-16T18:16:55Z</dcterms:modified>
</cp:coreProperties>
</file>